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5520" windowHeight="15540"/>
  </bookViews>
  <sheets>
    <sheet name="収支計画作成シート" sheetId="2"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4" i="2" l="1"/>
  <c r="J104" i="2"/>
  <c r="I104" i="2"/>
  <c r="H104" i="2"/>
  <c r="G104" i="2"/>
  <c r="H60" i="2"/>
  <c r="G60" i="2"/>
  <c r="G96" i="2"/>
  <c r="F21" i="2"/>
  <c r="F51" i="2"/>
  <c r="F30" i="2"/>
  <c r="F34" i="2"/>
  <c r="F29" i="2"/>
  <c r="F52" i="2"/>
  <c r="F50" i="2"/>
  <c r="F53" i="2"/>
  <c r="F57" i="2"/>
  <c r="F84" i="2"/>
  <c r="F79" i="2"/>
  <c r="K100" i="2"/>
  <c r="F102" i="2"/>
  <c r="F98" i="2"/>
  <c r="G100" i="2"/>
  <c r="H100" i="2"/>
  <c r="H101" i="2"/>
  <c r="H102" i="2"/>
  <c r="I100" i="2"/>
  <c r="I84" i="2"/>
  <c r="H84" i="2"/>
  <c r="J100" i="2"/>
  <c r="J84" i="2"/>
  <c r="G101" i="2"/>
  <c r="G102" i="2"/>
  <c r="G80" i="2"/>
  <c r="F80" i="2"/>
  <c r="I101" i="2"/>
  <c r="I102" i="2"/>
  <c r="J101" i="2"/>
  <c r="J102" i="2"/>
  <c r="K101" i="2"/>
  <c r="K102" i="2"/>
  <c r="K84" i="2"/>
  <c r="G84" i="2"/>
  <c r="G97" i="2"/>
  <c r="G98" i="2"/>
  <c r="H96" i="2"/>
  <c r="H80" i="2"/>
  <c r="I96" i="2"/>
  <c r="I80" i="2"/>
  <c r="J96" i="2"/>
  <c r="J80" i="2"/>
  <c r="K96" i="2"/>
  <c r="K80" i="2"/>
  <c r="G21" i="2"/>
  <c r="G78" i="2"/>
  <c r="K21" i="2"/>
  <c r="K78" i="2"/>
  <c r="F65" i="2"/>
  <c r="G65" i="2"/>
  <c r="K62" i="2"/>
  <c r="J62" i="2"/>
  <c r="I62" i="2"/>
  <c r="H62" i="2"/>
  <c r="G62" i="2"/>
  <c r="F62" i="2"/>
  <c r="K53" i="2"/>
  <c r="J53" i="2"/>
  <c r="I53" i="2"/>
  <c r="H53" i="2"/>
  <c r="G53" i="2"/>
  <c r="K44" i="2"/>
  <c r="J44" i="2"/>
  <c r="I44" i="2"/>
  <c r="H44" i="2"/>
  <c r="G44" i="2"/>
  <c r="F87" i="2"/>
  <c r="K30" i="2"/>
  <c r="K83" i="2"/>
  <c r="J30" i="2"/>
  <c r="J83" i="2"/>
  <c r="I30" i="2"/>
  <c r="I83" i="2"/>
  <c r="H30" i="2"/>
  <c r="H83" i="2"/>
  <c r="G30" i="2"/>
  <c r="G83" i="2"/>
  <c r="F83" i="2"/>
  <c r="K42" i="2"/>
  <c r="J21" i="2"/>
  <c r="J42" i="2"/>
  <c r="I21" i="2"/>
  <c r="I78" i="2"/>
  <c r="H21" i="2"/>
  <c r="H41" i="2"/>
  <c r="G41" i="2"/>
  <c r="K14" i="2"/>
  <c r="J14" i="2"/>
  <c r="I14" i="2"/>
  <c r="H14" i="2"/>
  <c r="G14" i="2"/>
  <c r="F14" i="2"/>
  <c r="K9" i="2"/>
  <c r="J9" i="2"/>
  <c r="I9" i="2"/>
  <c r="H9" i="2"/>
  <c r="G9" i="2"/>
  <c r="F9" i="2"/>
  <c r="J78" i="2"/>
  <c r="K97" i="2"/>
  <c r="K98" i="2"/>
  <c r="J97" i="2"/>
  <c r="J98" i="2"/>
  <c r="H97" i="2"/>
  <c r="H98" i="2"/>
  <c r="F78" i="2"/>
  <c r="F81" i="2"/>
  <c r="F85" i="2"/>
  <c r="F88" i="2"/>
  <c r="F91" i="2"/>
  <c r="H78" i="2"/>
  <c r="I97" i="2"/>
  <c r="I98" i="2"/>
  <c r="F92" i="2"/>
  <c r="F93" i="2"/>
  <c r="K19" i="2"/>
  <c r="G26" i="2"/>
  <c r="I25" i="2"/>
  <c r="H18" i="2"/>
  <c r="I19" i="2"/>
  <c r="J19" i="2"/>
  <c r="I18" i="2"/>
  <c r="K41" i="2"/>
  <c r="K18" i="2"/>
  <c r="I43" i="2"/>
  <c r="H65" i="2"/>
  <c r="G34" i="2"/>
  <c r="J25" i="2"/>
  <c r="I41" i="2"/>
  <c r="G43" i="2"/>
  <c r="H51" i="2"/>
  <c r="J18" i="2"/>
  <c r="K25" i="2"/>
  <c r="J41" i="2"/>
  <c r="H43" i="2"/>
  <c r="G51" i="2"/>
  <c r="G19" i="2"/>
  <c r="H26" i="2"/>
  <c r="G42" i="2"/>
  <c r="J43" i="2"/>
  <c r="I51" i="2"/>
  <c r="H19" i="2"/>
  <c r="I26" i="2"/>
  <c r="H42" i="2"/>
  <c r="K43" i="2"/>
  <c r="J51" i="2"/>
  <c r="J26" i="2"/>
  <c r="I42" i="2"/>
  <c r="K51" i="2"/>
  <c r="H25" i="2"/>
  <c r="K26" i="2"/>
  <c r="G29" i="2"/>
  <c r="G87" i="2"/>
  <c r="F104" i="2"/>
  <c r="K40" i="2"/>
  <c r="K79" i="2"/>
  <c r="K81" i="2"/>
  <c r="H40" i="2"/>
  <c r="H79" i="2"/>
  <c r="H81" i="2"/>
  <c r="J40" i="2"/>
  <c r="J79" i="2"/>
  <c r="J81" i="2"/>
  <c r="G40" i="2"/>
  <c r="G79" i="2"/>
  <c r="G81" i="2"/>
  <c r="I65" i="2"/>
  <c r="H34" i="2"/>
  <c r="G52" i="2"/>
  <c r="G50" i="2"/>
  <c r="G57" i="2"/>
  <c r="F67" i="2"/>
  <c r="F60" i="2"/>
  <c r="I40" i="2"/>
  <c r="I79" i="2"/>
  <c r="I81" i="2"/>
  <c r="H82" i="2"/>
  <c r="H85" i="2"/>
  <c r="J82" i="2"/>
  <c r="J85" i="2"/>
  <c r="K82" i="2"/>
  <c r="K85" i="2"/>
  <c r="G82" i="2"/>
  <c r="G85" i="2"/>
  <c r="I82" i="2"/>
  <c r="I85" i="2"/>
  <c r="H29" i="2"/>
  <c r="H52" i="2"/>
  <c r="H50" i="2"/>
  <c r="H57" i="2"/>
  <c r="H87" i="2"/>
  <c r="G67" i="2"/>
  <c r="I34" i="2"/>
  <c r="J65" i="2"/>
  <c r="H67" i="2"/>
  <c r="G86" i="2"/>
  <c r="G88" i="2"/>
  <c r="J86" i="2"/>
  <c r="I29" i="2"/>
  <c r="I52" i="2"/>
  <c r="I50" i="2"/>
  <c r="I57" i="2"/>
  <c r="I87" i="2"/>
  <c r="I88" i="2"/>
  <c r="I86" i="2"/>
  <c r="K86" i="2"/>
  <c r="H88" i="2"/>
  <c r="H86" i="2"/>
  <c r="J34" i="2"/>
  <c r="K65" i="2"/>
  <c r="K34" i="2"/>
  <c r="I60" i="2"/>
  <c r="I67" i="2"/>
  <c r="G89" i="2"/>
  <c r="G91" i="2"/>
  <c r="G92" i="2"/>
  <c r="G93" i="2"/>
  <c r="K29" i="2"/>
  <c r="K52" i="2"/>
  <c r="K50" i="2"/>
  <c r="K57" i="2"/>
  <c r="K87" i="2"/>
  <c r="K88" i="2"/>
  <c r="J29" i="2"/>
  <c r="J52" i="2"/>
  <c r="J50" i="2"/>
  <c r="J57" i="2"/>
  <c r="F107" i="2"/>
  <c r="J87" i="2"/>
  <c r="J88" i="2"/>
  <c r="H91" i="2"/>
  <c r="H92" i="2"/>
  <c r="H93" i="2"/>
  <c r="H89" i="2"/>
  <c r="I91" i="2"/>
  <c r="I92" i="2"/>
  <c r="I93" i="2"/>
  <c r="I89" i="2"/>
  <c r="J67" i="2"/>
  <c r="K67" i="2"/>
  <c r="J60" i="2"/>
  <c r="J89" i="2"/>
  <c r="J91" i="2"/>
  <c r="J92" i="2"/>
  <c r="J93" i="2"/>
  <c r="K60" i="2"/>
  <c r="F105" i="2"/>
  <c r="K89" i="2"/>
  <c r="K91" i="2"/>
  <c r="K92" i="2"/>
  <c r="K93" i="2"/>
</calcChain>
</file>

<file path=xl/sharedStrings.xml><?xml version="1.0" encoding="utf-8"?>
<sst xmlns="http://schemas.openxmlformats.org/spreadsheetml/2006/main" count="109" uniqueCount="93">
  <si>
    <t>潜在市場</t>
  </si>
  <si>
    <t>（浸透率）</t>
  </si>
  <si>
    <t>（成長率）</t>
  </si>
  <si>
    <t>∞</t>
  </si>
  <si>
    <t>（自社シェア）</t>
  </si>
  <si>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</si>
  <si>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</si>
  <si>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</si>
  <si>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</si>
  <si>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</si>
  <si>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顧客数（件）</t>
    <rPh sb="0" eb="3">
      <t>コキャクスウ</t>
    </rPh>
    <rPh sb="4" eb="5">
      <t>ケン</t>
    </rPh>
    <phoneticPr fontId="1"/>
  </si>
  <si>
    <t>数量/回数（年間）</t>
    <rPh sb="0" eb="2">
      <t>スウリョウ</t>
    </rPh>
    <rPh sb="3" eb="5">
      <t>カイスウ</t>
    </rPh>
    <rPh sb="6" eb="8">
      <t>ネンカン</t>
    </rPh>
    <phoneticPr fontId="1"/>
  </si>
  <si>
    <t>単価（千円）</t>
    <rPh sb="0" eb="2">
      <t>タンカ</t>
    </rPh>
    <rPh sb="3" eb="5">
      <t>センエン</t>
    </rPh>
    <phoneticPr fontId="1"/>
  </si>
  <si>
    <t>（百万円）</t>
    <rPh sb="1" eb="4">
      <t>ヒャクマンエン</t>
    </rPh>
    <phoneticPr fontId="1"/>
  </si>
  <si>
    <t>準備期</t>
    <rPh sb="0" eb="3">
      <t>ジュンビキ</t>
    </rPh>
    <phoneticPr fontId="1"/>
  </si>
  <si>
    <t>自社売上</t>
    <rPh sb="0" eb="2">
      <t>ジシャ</t>
    </rPh>
    <rPh sb="2" eb="4">
      <t>ウリアゲ</t>
    </rPh>
    <phoneticPr fontId="1"/>
  </si>
  <si>
    <t>解説</t>
    <rPh sb="0" eb="2">
      <t>カイセツ</t>
    </rPh>
    <phoneticPr fontId="1"/>
  </si>
  <si>
    <t>売上見通し</t>
    <rPh sb="0" eb="2">
      <t>ウリアゲ</t>
    </rPh>
    <rPh sb="2" eb="4">
      <t>ミトオ</t>
    </rPh>
    <phoneticPr fontId="1"/>
  </si>
  <si>
    <t>（成長率）</t>
    <rPh sb="1" eb="4">
      <t>セイチョウリツ</t>
    </rPh>
    <phoneticPr fontId="1"/>
  </si>
  <si>
    <t>顕在市場（参考）</t>
    <rPh sb="0" eb="2">
      <t>ケンザイ</t>
    </rPh>
    <rPh sb="5" eb="7">
      <t>サンコウ</t>
    </rPh>
    <phoneticPr fontId="1"/>
  </si>
  <si>
    <t>使い方</t>
    <rPh sb="0" eb="1">
      <t>ツカ</t>
    </rPh>
    <rPh sb="2" eb="3">
      <t>カタ</t>
    </rPh>
    <phoneticPr fontId="1"/>
  </si>
  <si>
    <t>コスト構造</t>
    <rPh sb="3" eb="5">
      <t>コウゾウ</t>
    </rPh>
    <phoneticPr fontId="1"/>
  </si>
  <si>
    <t>人件費</t>
    <rPh sb="0" eb="3">
      <t>ジンケンヒ</t>
    </rPh>
    <phoneticPr fontId="1"/>
  </si>
  <si>
    <t>オフィス賃料</t>
    <rPh sb="4" eb="6">
      <t>チンリョウ</t>
    </rPh>
    <phoneticPr fontId="1"/>
  </si>
  <si>
    <t>外注費</t>
    <rPh sb="0" eb="3">
      <t>ガイチュウヒ</t>
    </rPh>
    <phoneticPr fontId="1"/>
  </si>
  <si>
    <t>広告宣伝費</t>
    <rPh sb="0" eb="2">
      <t>コウコク</t>
    </rPh>
    <rPh sb="2" eb="5">
      <t>センデンヒ</t>
    </rPh>
    <phoneticPr fontId="1"/>
  </si>
  <si>
    <t>販売手数料</t>
    <rPh sb="0" eb="5">
      <t>ハンバイテスウリョウ</t>
    </rPh>
    <phoneticPr fontId="1"/>
  </si>
  <si>
    <t>その他固定費</t>
    <rPh sb="2" eb="3">
      <t>ホカ</t>
    </rPh>
    <rPh sb="3" eb="6">
      <t>コテイヒ</t>
    </rPh>
    <phoneticPr fontId="1"/>
  </si>
  <si>
    <t>固定費（額）</t>
    <rPh sb="0" eb="3">
      <t>コテイヒ</t>
    </rPh>
    <rPh sb="4" eb="5">
      <t>ガク</t>
    </rPh>
    <phoneticPr fontId="1"/>
  </si>
  <si>
    <t>変動費率（％）</t>
    <rPh sb="0" eb="3">
      <t>ヘンドウヒ</t>
    </rPh>
    <rPh sb="3" eb="4">
      <t>リツ</t>
    </rPh>
    <phoneticPr fontId="1"/>
  </si>
  <si>
    <t>原価率</t>
    <rPh sb="0" eb="3">
      <t>ゲンカリツ</t>
    </rPh>
    <phoneticPr fontId="1"/>
  </si>
  <si>
    <t>販売手数料率</t>
    <rPh sb="0" eb="2">
      <t>ハンバイ</t>
    </rPh>
    <rPh sb="2" eb="6">
      <t>テスウリョウリツ</t>
    </rPh>
    <phoneticPr fontId="1"/>
  </si>
  <si>
    <t>その他変動費率</t>
    <rPh sb="2" eb="3">
      <t>ホカ</t>
    </rPh>
    <rPh sb="3" eb="7">
      <t>ヘンドウヒリツ</t>
    </rPh>
    <phoneticPr fontId="1"/>
  </si>
  <si>
    <t>人員数</t>
    <rPh sb="0" eb="3">
      <t>ジンインスウ</t>
    </rPh>
    <phoneticPr fontId="1"/>
  </si>
  <si>
    <t>一人あたり人件費</t>
    <rPh sb="0" eb="2">
      <t>ヒトリ</t>
    </rPh>
    <rPh sb="5" eb="8">
      <t>ジンケンヒ</t>
    </rPh>
    <phoneticPr fontId="1"/>
  </si>
  <si>
    <t>その他変動費</t>
    <rPh sb="2" eb="3">
      <t>ホカ</t>
    </rPh>
    <rPh sb="3" eb="5">
      <t>ヘンドウ</t>
    </rPh>
    <rPh sb="5" eb="6">
      <t>ヒ</t>
    </rPh>
    <phoneticPr fontId="1"/>
  </si>
  <si>
    <t>変動費（額）</t>
    <rPh sb="0" eb="3">
      <t>ヘンドウヒ</t>
    </rPh>
    <rPh sb="4" eb="5">
      <t>ガク</t>
    </rPh>
    <phoneticPr fontId="1"/>
  </si>
  <si>
    <t>自社売上</t>
    <rPh sb="0" eb="2">
      <t>ジシャ</t>
    </rPh>
    <rPh sb="2" eb="4">
      <t>ウリアゲ</t>
    </rPh>
    <phoneticPr fontId="1"/>
  </si>
  <si>
    <t>コスト</t>
    <phoneticPr fontId="1"/>
  </si>
  <si>
    <t>収支見通し</t>
    <rPh sb="0" eb="2">
      <t>シュウシ</t>
    </rPh>
    <rPh sb="2" eb="4">
      <t>ミトオ</t>
    </rPh>
    <phoneticPr fontId="1"/>
  </si>
  <si>
    <t>営業CF</t>
    <rPh sb="0" eb="2">
      <t>エイギョウ</t>
    </rPh>
    <phoneticPr fontId="1"/>
  </si>
  <si>
    <t>投資CF</t>
    <rPh sb="0" eb="2">
      <t>トウシ</t>
    </rPh>
    <phoneticPr fontId="1"/>
  </si>
  <si>
    <t>財務CF</t>
    <rPh sb="0" eb="2">
      <t>ザイム</t>
    </rPh>
    <phoneticPr fontId="1"/>
  </si>
  <si>
    <t>金利</t>
    <rPh sb="0" eb="2">
      <t>キンリ</t>
    </rPh>
    <phoneticPr fontId="1"/>
  </si>
  <si>
    <t>金利％</t>
    <rPh sb="0" eb="2">
      <t>キンリ</t>
    </rPh>
    <phoneticPr fontId="1"/>
  </si>
  <si>
    <t>この入力シートでは本文の５章の流れに沿って、キャッシュフローモデルの構築を行います。
出来上がったキャッシュフローモデルをもとに減価償却などの会計処理や個別各社で求められる管理会計上の修正を行います。
灰色が入力部、それ以外は自動計算。</t>
    <rPh sb="2" eb="4">
      <t>ニュウリョク</t>
    </rPh>
    <rPh sb="9" eb="11">
      <t>ホンブン</t>
    </rPh>
    <rPh sb="13" eb="14">
      <t>ショウ</t>
    </rPh>
    <rPh sb="15" eb="16">
      <t>ナガ</t>
    </rPh>
    <rPh sb="18" eb="19">
      <t>ソ</t>
    </rPh>
    <rPh sb="34" eb="36">
      <t>コウチク</t>
    </rPh>
    <rPh sb="37" eb="38">
      <t>オコナ</t>
    </rPh>
    <rPh sb="43" eb="46">
      <t>デキア</t>
    </rPh>
    <rPh sb="64" eb="68">
      <t>ゲンカショウキャク</t>
    </rPh>
    <rPh sb="71" eb="75">
      <t>カイケイショリ</t>
    </rPh>
    <rPh sb="76" eb="78">
      <t>コベツ</t>
    </rPh>
    <rPh sb="78" eb="80">
      <t>カクシャ</t>
    </rPh>
    <rPh sb="81" eb="82">
      <t>モト</t>
    </rPh>
    <rPh sb="86" eb="88">
      <t>カンリ</t>
    </rPh>
    <rPh sb="88" eb="91">
      <t>カイケイジョウ</t>
    </rPh>
    <rPh sb="92" eb="94">
      <t>シュウセイ</t>
    </rPh>
    <rPh sb="95" eb="96">
      <t>オコナ</t>
    </rPh>
    <rPh sb="110" eb="112">
      <t>イガイ</t>
    </rPh>
    <rPh sb="113" eb="117">
      <t>ジドウケイサン</t>
    </rPh>
    <phoneticPr fontId="1"/>
  </si>
  <si>
    <t>設備投資（原価）</t>
    <rPh sb="0" eb="2">
      <t>セツビ</t>
    </rPh>
    <rPh sb="2" eb="4">
      <t>トウシ</t>
    </rPh>
    <rPh sb="5" eb="7">
      <t>ゲンカ</t>
    </rPh>
    <phoneticPr fontId="1"/>
  </si>
  <si>
    <t>設備投資（販管費）</t>
    <rPh sb="0" eb="4">
      <t>セツビトウシ</t>
    </rPh>
    <rPh sb="5" eb="8">
      <t>ハンカンヒ</t>
    </rPh>
    <phoneticPr fontId="1"/>
  </si>
  <si>
    <t>借入・返済</t>
    <rPh sb="0" eb="2">
      <t>カリイレ</t>
    </rPh>
    <rPh sb="3" eb="5">
      <t>ヘンサイ</t>
    </rPh>
    <phoneticPr fontId="1"/>
  </si>
  <si>
    <t>増資・配当</t>
    <rPh sb="0" eb="2">
      <t>ゾウシ</t>
    </rPh>
    <rPh sb="3" eb="5">
      <t>ハイトウ</t>
    </rPh>
    <phoneticPr fontId="1"/>
  </si>
  <si>
    <t>CF収支見通し（期間）</t>
    <rPh sb="2" eb="4">
      <t>シュウシ</t>
    </rPh>
    <rPh sb="4" eb="6">
      <t>ミトオ</t>
    </rPh>
    <rPh sb="8" eb="10">
      <t>キカン</t>
    </rPh>
    <phoneticPr fontId="1"/>
  </si>
  <si>
    <t>累積CF</t>
    <rPh sb="0" eb="2">
      <t>ルイセキ</t>
    </rPh>
    <phoneticPr fontId="1"/>
  </si>
  <si>
    <t>累積CF（資金手当後）</t>
    <rPh sb="0" eb="2">
      <t>ルイセキ</t>
    </rPh>
    <rPh sb="5" eb="9">
      <t>シキンテアテ</t>
    </rPh>
    <rPh sb="9" eb="10">
      <t>ゴ</t>
    </rPh>
    <phoneticPr fontId="1"/>
  </si>
  <si>
    <t>借入残高</t>
    <rPh sb="0" eb="2">
      <t>カリイレ</t>
    </rPh>
    <rPh sb="2" eb="4">
      <t>ザンダカ</t>
    </rPh>
    <phoneticPr fontId="1"/>
  </si>
  <si>
    <t>潜在市場は潜在ターゲットをすべてカバーした場合の最大値。ターゲット市場が広がった場合にはその時点で拡大する。
顕在市場は潜在市場の一部。潜在市場のうち顕在化した割合を「浸透率」という。最終的にターゲットの何割に浸透するかを想定してそこに向けて時系列でS字カーブを描くように想定しておくことが一般的。
まったくの新規市場に参入する場合、初期段階では自社売上と顕在市場は一致する。
複数の商品・サービスがある場合はそれぞれ売上見通しを作成する。</t>
    <rPh sb="0" eb="2">
      <t>センザイ</t>
    </rPh>
    <rPh sb="2" eb="4">
      <t>シジョウ</t>
    </rPh>
    <rPh sb="5" eb="7">
      <t>センザイ</t>
    </rPh>
    <rPh sb="21" eb="23">
      <t>バアイ</t>
    </rPh>
    <rPh sb="24" eb="27">
      <t>サイダイチ</t>
    </rPh>
    <rPh sb="33" eb="35">
      <t>シジョウ</t>
    </rPh>
    <rPh sb="36" eb="37">
      <t>ヒロ</t>
    </rPh>
    <rPh sb="40" eb="42">
      <t>バアイ</t>
    </rPh>
    <rPh sb="46" eb="48">
      <t>ジテン</t>
    </rPh>
    <rPh sb="49" eb="51">
      <t>カクダイ</t>
    </rPh>
    <rPh sb="58" eb="60">
      <t>ケンザイ</t>
    </rPh>
    <rPh sb="60" eb="62">
      <t>シジョウ</t>
    </rPh>
    <rPh sb="63" eb="65">
      <t>センザイ</t>
    </rPh>
    <rPh sb="65" eb="67">
      <t>シジョウ</t>
    </rPh>
    <rPh sb="68" eb="70">
      <t>イチブ</t>
    </rPh>
    <rPh sb="114" eb="116">
      <t>ソウテイ</t>
    </rPh>
    <rPh sb="121" eb="122">
      <t>ム</t>
    </rPh>
    <rPh sb="124" eb="127">
      <t>ジケイレツ</t>
    </rPh>
    <rPh sb="129" eb="130">
      <t>ジ</t>
    </rPh>
    <rPh sb="134" eb="135">
      <t>エガ</t>
    </rPh>
    <rPh sb="139" eb="141">
      <t>ソウテイ</t>
    </rPh>
    <rPh sb="148" eb="151">
      <t>イッパンテキ</t>
    </rPh>
    <rPh sb="161" eb="165">
      <t>シンキシジョウ</t>
    </rPh>
    <rPh sb="166" eb="168">
      <t>サンニュウ</t>
    </rPh>
    <rPh sb="170" eb="172">
      <t>バアイ</t>
    </rPh>
    <rPh sb="173" eb="177">
      <t>ショキダンカイ</t>
    </rPh>
    <rPh sb="179" eb="181">
      <t>ジシャ</t>
    </rPh>
    <rPh sb="181" eb="183">
      <t>ウリアゲ</t>
    </rPh>
    <rPh sb="184" eb="186">
      <t>ケンザイ</t>
    </rPh>
    <rPh sb="186" eb="188">
      <t>シジョウ</t>
    </rPh>
    <rPh sb="189" eb="191">
      <t>イッチ</t>
    </rPh>
    <rPh sb="195" eb="197">
      <t>フクスウ</t>
    </rPh>
    <rPh sb="198" eb="200">
      <t>ショウヒン</t>
    </rPh>
    <rPh sb="208" eb="210">
      <t>バアイ</t>
    </rPh>
    <rPh sb="215" eb="217">
      <t>ウリアゲ</t>
    </rPh>
    <rPh sb="217" eb="219">
      <t>ミトオ</t>
    </rPh>
    <rPh sb="221" eb="223">
      <t>サクセイ</t>
    </rPh>
    <phoneticPr fontId="1"/>
  </si>
  <si>
    <t>シナリオ</t>
    <phoneticPr fontId="1"/>
  </si>
  <si>
    <t>資金見通し</t>
    <rPh sb="0" eb="2">
      <t>シキン</t>
    </rPh>
    <rPh sb="2" eb="4">
      <t>ミトオ</t>
    </rPh>
    <phoneticPr fontId="1"/>
  </si>
  <si>
    <t xml:space="preserve">バリューチェーンで挙げた項目を固定費と変動費に分ける。但し、固定費であっても年単位などで見ると活動量の増大に伴って費用が増加するものも多いため、実際は各期間に応じて増減させる。
従って損益分岐点売上は一定の固定費の設定においては本文記載の計算式で求められるが、活動量の増大によって固定費自体が増えることもあるため、実際には表計算上で収支を合わせてみて黒字転換した際の売上高を採用することが多い。
変動費は価格に対する比率を見て売上高に連動させる。
</t>
    <rPh sb="9" eb="10">
      <t>ア</t>
    </rPh>
    <rPh sb="12" eb="14">
      <t>コウモク</t>
    </rPh>
    <rPh sb="15" eb="18">
      <t>コテイヒ</t>
    </rPh>
    <rPh sb="19" eb="22">
      <t>ヘンドウヒ</t>
    </rPh>
    <rPh sb="23" eb="24">
      <t>ワ</t>
    </rPh>
    <rPh sb="27" eb="28">
      <t>タダ</t>
    </rPh>
    <rPh sb="30" eb="33">
      <t>コテイヒ</t>
    </rPh>
    <rPh sb="38" eb="39">
      <t>ネン</t>
    </rPh>
    <rPh sb="39" eb="41">
      <t>タンイ</t>
    </rPh>
    <rPh sb="44" eb="45">
      <t>ミ</t>
    </rPh>
    <rPh sb="47" eb="50">
      <t>カツドウリョウ</t>
    </rPh>
    <rPh sb="51" eb="53">
      <t>ゾウダイ</t>
    </rPh>
    <rPh sb="54" eb="55">
      <t>トモナ</t>
    </rPh>
    <rPh sb="57" eb="59">
      <t>ヒヨウ</t>
    </rPh>
    <rPh sb="60" eb="62">
      <t>ゾウカ</t>
    </rPh>
    <rPh sb="67" eb="68">
      <t>オオ</t>
    </rPh>
    <rPh sb="72" eb="74">
      <t>ジッサイ</t>
    </rPh>
    <rPh sb="75" eb="78">
      <t>カクキカン</t>
    </rPh>
    <rPh sb="79" eb="80">
      <t>オウ</t>
    </rPh>
    <rPh sb="82" eb="84">
      <t>ゾウゲン</t>
    </rPh>
    <rPh sb="90" eb="91">
      <t>シタガ</t>
    </rPh>
    <rPh sb="93" eb="98">
      <t>ソンエキブンキテン</t>
    </rPh>
    <rPh sb="98" eb="100">
      <t>ウリアゲ</t>
    </rPh>
    <rPh sb="101" eb="103">
      <t>イッテイ</t>
    </rPh>
    <rPh sb="104" eb="107">
      <t>コテイヒ</t>
    </rPh>
    <rPh sb="108" eb="110">
      <t>セッテイ</t>
    </rPh>
    <rPh sb="115" eb="117">
      <t>ホンブン</t>
    </rPh>
    <rPh sb="117" eb="119">
      <t>キサイ</t>
    </rPh>
    <rPh sb="120" eb="123">
      <t>ケイサンシキ</t>
    </rPh>
    <rPh sb="124" eb="125">
      <t>モト</t>
    </rPh>
    <rPh sb="131" eb="134">
      <t>カツドウリョウ</t>
    </rPh>
    <rPh sb="135" eb="137">
      <t>ゾウダイ</t>
    </rPh>
    <rPh sb="141" eb="144">
      <t>コテイヒ</t>
    </rPh>
    <rPh sb="144" eb="146">
      <t>ジタイ</t>
    </rPh>
    <rPh sb="147" eb="148">
      <t>フ</t>
    </rPh>
    <rPh sb="158" eb="160">
      <t>ジッサイ</t>
    </rPh>
    <rPh sb="162" eb="163">
      <t>ヒョウ</t>
    </rPh>
    <rPh sb="163" eb="166">
      <t>ケイサンジョウ</t>
    </rPh>
    <rPh sb="167" eb="169">
      <t>シュウシ</t>
    </rPh>
    <rPh sb="170" eb="171">
      <t>ア</t>
    </rPh>
    <rPh sb="188" eb="190">
      <t>サイヨウ</t>
    </rPh>
    <rPh sb="195" eb="196">
      <t>オオ</t>
    </rPh>
    <rPh sb="202" eb="205">
      <t>ヘンドウヒ</t>
    </rPh>
    <rPh sb="206" eb="208">
      <t>カカク</t>
    </rPh>
    <rPh sb="209" eb="210">
      <t>タイ</t>
    </rPh>
    <rPh sb="212" eb="214">
      <t>ヒリツ</t>
    </rPh>
    <rPh sb="215" eb="216">
      <t>ミ</t>
    </rPh>
    <rPh sb="217" eb="220">
      <t>ウリアゲダカ</t>
    </rPh>
    <rPh sb="221" eb="223">
      <t>レンドウ</t>
    </rPh>
    <phoneticPr fontId="1"/>
  </si>
  <si>
    <t>収支見通しを累積化することで資金調達必要額が明確となる。資金の必要額に合わせて借入・増資などによって調達。
営業や投資による資金必要額を見て資金手当を考えるという順番で検討が進むので、累積CFは資金手当前と資金手当後に分けて整理しておくと説明しやすい。</t>
    <rPh sb="0" eb="2">
      <t>シュウシ</t>
    </rPh>
    <rPh sb="2" eb="4">
      <t>ミトオ</t>
    </rPh>
    <rPh sb="6" eb="8">
      <t>ルイセキ</t>
    </rPh>
    <rPh sb="8" eb="9">
      <t>カ</t>
    </rPh>
    <rPh sb="14" eb="18">
      <t>シキンチョウタツ</t>
    </rPh>
    <rPh sb="18" eb="21">
      <t>ヒツヨウガク</t>
    </rPh>
    <rPh sb="22" eb="24">
      <t>メイカク</t>
    </rPh>
    <rPh sb="28" eb="30">
      <t>シキン</t>
    </rPh>
    <rPh sb="31" eb="34">
      <t>ヒツヨウガク</t>
    </rPh>
    <rPh sb="35" eb="36">
      <t>ア</t>
    </rPh>
    <rPh sb="39" eb="41">
      <t>カリイレ</t>
    </rPh>
    <rPh sb="42" eb="44">
      <t>ゾウシ</t>
    </rPh>
    <rPh sb="50" eb="52">
      <t>チョウタツ</t>
    </rPh>
    <rPh sb="55" eb="57">
      <t>エイギョウ</t>
    </rPh>
    <rPh sb="58" eb="60">
      <t>トウシ</t>
    </rPh>
    <rPh sb="63" eb="65">
      <t>シキン</t>
    </rPh>
    <rPh sb="65" eb="68">
      <t>ヒツヨウガク</t>
    </rPh>
    <rPh sb="69" eb="70">
      <t>ミ</t>
    </rPh>
    <rPh sb="71" eb="75">
      <t>シキンテアテ</t>
    </rPh>
    <rPh sb="76" eb="77">
      <t>カンガ</t>
    </rPh>
    <rPh sb="82" eb="84">
      <t>ジュンバン</t>
    </rPh>
    <rPh sb="85" eb="87">
      <t>ケントウ</t>
    </rPh>
    <rPh sb="88" eb="89">
      <t>スス</t>
    </rPh>
    <rPh sb="93" eb="95">
      <t>ルイセキ</t>
    </rPh>
    <rPh sb="98" eb="102">
      <t>シキンテアテ</t>
    </rPh>
    <rPh sb="102" eb="103">
      <t>マエ</t>
    </rPh>
    <rPh sb="104" eb="108">
      <t>シキンテアテ</t>
    </rPh>
    <rPh sb="108" eb="109">
      <t>ゴ</t>
    </rPh>
    <rPh sb="110" eb="111">
      <t>ワ</t>
    </rPh>
    <rPh sb="113" eb="115">
      <t>セイリ</t>
    </rPh>
    <rPh sb="120" eb="122">
      <t>セツメイ</t>
    </rPh>
    <phoneticPr fontId="1"/>
  </si>
  <si>
    <t>上記をベースケースとして、アップサイド、ダウンサイドなどのケースを作る。
実際の作業はベースケースで作ったシートをコピーして、変数を調整して作成する。その際にはどの変数を変更したのか、きちんと整理して説明できるようにしておく。
ダウンサイドケースの場合は、撤退基準およびその際の撤退費用を見積もる。その時の累損＋撤退費用がその事業の最大リスクとなる。</t>
    <rPh sb="0" eb="2">
      <t>ジョウキ</t>
    </rPh>
    <rPh sb="33" eb="34">
      <t>ツク</t>
    </rPh>
    <rPh sb="37" eb="39">
      <t>ジッサイ</t>
    </rPh>
    <rPh sb="40" eb="42">
      <t>サギョウ</t>
    </rPh>
    <rPh sb="50" eb="51">
      <t>ツク</t>
    </rPh>
    <rPh sb="63" eb="65">
      <t>ヘンスウ</t>
    </rPh>
    <rPh sb="66" eb="68">
      <t>チョウセイ</t>
    </rPh>
    <rPh sb="70" eb="72">
      <t>サクセイ</t>
    </rPh>
    <rPh sb="77" eb="78">
      <t>サイ</t>
    </rPh>
    <rPh sb="82" eb="84">
      <t>ヘンスウ</t>
    </rPh>
    <rPh sb="85" eb="87">
      <t>ヘンコウ</t>
    </rPh>
    <rPh sb="96" eb="98">
      <t>セイリ</t>
    </rPh>
    <rPh sb="100" eb="102">
      <t>セツメイ</t>
    </rPh>
    <rPh sb="125" eb="127">
      <t>バアイ</t>
    </rPh>
    <rPh sb="129" eb="131">
      <t>テッタイ</t>
    </rPh>
    <rPh sb="131" eb="133">
      <t>キジュン</t>
    </rPh>
    <rPh sb="138" eb="139">
      <t>サイ</t>
    </rPh>
    <rPh sb="140" eb="142">
      <t>テッタイ</t>
    </rPh>
    <rPh sb="142" eb="144">
      <t>ヒヨウ</t>
    </rPh>
    <rPh sb="145" eb="147">
      <t>ミツ</t>
    </rPh>
    <rPh sb="152" eb="153">
      <t>トキ</t>
    </rPh>
    <rPh sb="154" eb="156">
      <t>ルイソン</t>
    </rPh>
    <rPh sb="157" eb="159">
      <t>テッタイ</t>
    </rPh>
    <rPh sb="159" eb="161">
      <t>ヒヨウ</t>
    </rPh>
    <rPh sb="164" eb="166">
      <t>ジギョウ</t>
    </rPh>
    <rPh sb="167" eb="169">
      <t>サイダイ</t>
    </rPh>
    <phoneticPr fontId="1"/>
  </si>
  <si>
    <t>損益計算書への</t>
    <rPh sb="0" eb="2">
      <t>ソンエキ</t>
    </rPh>
    <rPh sb="2" eb="5">
      <t>ケイサンショ</t>
    </rPh>
    <phoneticPr fontId="1"/>
  </si>
  <si>
    <t>様式変更</t>
    <rPh sb="0" eb="2">
      <t>ヨウシキ</t>
    </rPh>
    <rPh sb="2" eb="4">
      <t>ヘンコウ</t>
    </rPh>
    <phoneticPr fontId="1"/>
  </si>
  <si>
    <t>売上高</t>
    <rPh sb="0" eb="3">
      <t>ウリアゲダカ</t>
    </rPh>
    <phoneticPr fontId="1"/>
  </si>
  <si>
    <t>売上原価</t>
    <rPh sb="0" eb="2">
      <t>ウリアゲ</t>
    </rPh>
    <rPh sb="2" eb="4">
      <t>ゲンカ</t>
    </rPh>
    <phoneticPr fontId="1"/>
  </si>
  <si>
    <t>粗利</t>
    <rPh sb="0" eb="2">
      <t>アラリ</t>
    </rPh>
    <phoneticPr fontId="1"/>
  </si>
  <si>
    <t>販管費</t>
    <rPh sb="0" eb="3">
      <t>ハンカンヒ</t>
    </rPh>
    <phoneticPr fontId="1"/>
  </si>
  <si>
    <t>営業利益</t>
    <rPh sb="0" eb="4">
      <t>エイギョウリエキ</t>
    </rPh>
    <phoneticPr fontId="1"/>
  </si>
  <si>
    <t>営業外費用</t>
    <rPh sb="0" eb="3">
      <t>エイギョウガイ</t>
    </rPh>
    <rPh sb="3" eb="5">
      <t>ヒヨウ</t>
    </rPh>
    <phoneticPr fontId="1"/>
  </si>
  <si>
    <t>経常利益</t>
    <rPh sb="0" eb="4">
      <t>ケイジョウリエキ</t>
    </rPh>
    <phoneticPr fontId="1"/>
  </si>
  <si>
    <t>特別損益</t>
    <rPh sb="0" eb="2">
      <t>トクベツ</t>
    </rPh>
    <rPh sb="2" eb="4">
      <t>ソンエキ</t>
    </rPh>
    <phoneticPr fontId="1"/>
  </si>
  <si>
    <t>税引前当期利益</t>
    <rPh sb="0" eb="2">
      <t>ゼイビキ</t>
    </rPh>
    <rPh sb="2" eb="3">
      <t>マエ</t>
    </rPh>
    <rPh sb="3" eb="7">
      <t>トウキリエキ</t>
    </rPh>
    <phoneticPr fontId="1"/>
  </si>
  <si>
    <t>法人税等</t>
    <rPh sb="0" eb="3">
      <t>ホウジンゼイ</t>
    </rPh>
    <rPh sb="3" eb="4">
      <t>ナド</t>
    </rPh>
    <phoneticPr fontId="1"/>
  </si>
  <si>
    <t>税引後当期利益</t>
    <rPh sb="0" eb="2">
      <t>ゼイビ</t>
    </rPh>
    <rPh sb="2" eb="3">
      <t>ゴ</t>
    </rPh>
    <rPh sb="3" eb="7">
      <t>トウキリエキ</t>
    </rPh>
    <phoneticPr fontId="1"/>
  </si>
  <si>
    <t>　（粗利率）</t>
    <rPh sb="2" eb="5">
      <t>アラリリツ</t>
    </rPh>
    <phoneticPr fontId="1"/>
  </si>
  <si>
    <t>　（経常利益率）</t>
    <rPh sb="2" eb="7">
      <t>ケイジョウリエキリツ</t>
    </rPh>
    <phoneticPr fontId="1"/>
  </si>
  <si>
    <t>　（営業利益率）</t>
    <rPh sb="2" eb="7">
      <t>エイギョウリエキリツ</t>
    </rPh>
    <phoneticPr fontId="1"/>
  </si>
  <si>
    <t>仕入等原価</t>
    <rPh sb="0" eb="2">
      <t>シイレ</t>
    </rPh>
    <rPh sb="2" eb="3">
      <t>ナド</t>
    </rPh>
    <rPh sb="3" eb="5">
      <t>ゲンカ</t>
    </rPh>
    <phoneticPr fontId="1"/>
  </si>
  <si>
    <t>売上見通しとコスト構造を統合して営業CFを算出。ここで単年度の黒字転換時期を調整する。これに設備投資を加える事で、営業活動の開始と遂行に必要なキャッシュの出入りが整理される。
当初の期間収支は初期投資などで赤になることが多い。またここでは反映させていないが、黒字転換後は税支払いも考慮する必要があるので要注意。</t>
    <rPh sb="0" eb="2">
      <t>ウリアゲ</t>
    </rPh>
    <rPh sb="2" eb="4">
      <t>ミトオ</t>
    </rPh>
    <rPh sb="9" eb="11">
      <t>コウゾウ</t>
    </rPh>
    <rPh sb="12" eb="14">
      <t>トウゴウ</t>
    </rPh>
    <rPh sb="16" eb="18">
      <t>エイギョウ</t>
    </rPh>
    <rPh sb="21" eb="23">
      <t>サンシュツ</t>
    </rPh>
    <rPh sb="27" eb="30">
      <t>タンネンド</t>
    </rPh>
    <rPh sb="31" eb="35">
      <t>クロジテンカン</t>
    </rPh>
    <rPh sb="35" eb="37">
      <t>ジキ</t>
    </rPh>
    <rPh sb="38" eb="40">
      <t>チョウセイ</t>
    </rPh>
    <rPh sb="46" eb="50">
      <t>セツビトウシ</t>
    </rPh>
    <rPh sb="51" eb="52">
      <t>クワ</t>
    </rPh>
    <rPh sb="54" eb="55">
      <t>コト</t>
    </rPh>
    <rPh sb="57" eb="61">
      <t>エイギョウカツドウ</t>
    </rPh>
    <rPh sb="62" eb="64">
      <t>カイシ</t>
    </rPh>
    <rPh sb="65" eb="67">
      <t>スイコウ</t>
    </rPh>
    <rPh sb="68" eb="70">
      <t>ヒツヨウ</t>
    </rPh>
    <rPh sb="77" eb="79">
      <t>デイ</t>
    </rPh>
    <rPh sb="81" eb="83">
      <t>セイリ</t>
    </rPh>
    <rPh sb="89" eb="91">
      <t>トウショ</t>
    </rPh>
    <rPh sb="92" eb="94">
      <t>キカン</t>
    </rPh>
    <rPh sb="94" eb="96">
      <t>シュウシ</t>
    </rPh>
    <rPh sb="104" eb="105">
      <t>アカ</t>
    </rPh>
    <rPh sb="111" eb="112">
      <t>オオ</t>
    </rPh>
    <rPh sb="120" eb="122">
      <t>ハンエイ</t>
    </rPh>
    <rPh sb="130" eb="134">
      <t>クロジテンカン</t>
    </rPh>
    <rPh sb="134" eb="135">
      <t>ゴ</t>
    </rPh>
    <rPh sb="137" eb="139">
      <t>シハラ</t>
    </rPh>
    <rPh sb="141" eb="143">
      <t>コウリョ</t>
    </rPh>
    <rPh sb="145" eb="147">
      <t>ヒツヨウ</t>
    </rPh>
    <rPh sb="152" eb="153">
      <t>ヨウ</t>
    </rPh>
    <rPh sb="153" eb="155">
      <t>チュウイ</t>
    </rPh>
    <phoneticPr fontId="1"/>
  </si>
  <si>
    <t>償却額累計</t>
    <rPh sb="0" eb="3">
      <t>ショウキャクガク</t>
    </rPh>
    <rPh sb="3" eb="5">
      <t>ルイケイ</t>
    </rPh>
    <phoneticPr fontId="1"/>
  </si>
  <si>
    <t>簿価</t>
    <rPh sb="0" eb="2">
      <t>ボカ</t>
    </rPh>
    <phoneticPr fontId="1"/>
  </si>
  <si>
    <t>現在価値</t>
    <rPh sb="0" eb="2">
      <t>ゲンザイ</t>
    </rPh>
    <rPh sb="2" eb="4">
      <t>カチ</t>
    </rPh>
    <phoneticPr fontId="1"/>
  </si>
  <si>
    <t>割引率</t>
    <rPh sb="0" eb="3">
      <t>ワリビキリツ</t>
    </rPh>
    <phoneticPr fontId="1"/>
  </si>
  <si>
    <t>内部収益率（IRR）</t>
    <rPh sb="0" eb="2">
      <t>ナイブ</t>
    </rPh>
    <rPh sb="2" eb="5">
      <t>シュウエキリツ</t>
    </rPh>
    <phoneticPr fontId="1"/>
  </si>
  <si>
    <t>正味現在価値</t>
    <rPh sb="0" eb="2">
      <t>ショウミ</t>
    </rPh>
    <rPh sb="2" eb="6">
      <t>ゲンザイカチ</t>
    </rPh>
    <phoneticPr fontId="1"/>
  </si>
  <si>
    <t>　うち減価償却費</t>
    <rPh sb="3" eb="7">
      <t>ゲンカショウキャク</t>
    </rPh>
    <rPh sb="7" eb="8">
      <t>ヒ</t>
    </rPh>
    <phoneticPr fontId="1"/>
  </si>
  <si>
    <t>減価償却費の計算</t>
    <rPh sb="0" eb="5">
      <t>ゲンカショウキャクヒ</t>
    </rPh>
    <rPh sb="6" eb="8">
      <t>ケイサン</t>
    </rPh>
    <phoneticPr fontId="1"/>
  </si>
  <si>
    <t>内部収益率の計算</t>
    <rPh sb="0" eb="2">
      <t>ナイブ</t>
    </rPh>
    <rPh sb="2" eb="5">
      <t>シュウエキリツ</t>
    </rPh>
    <rPh sb="6" eb="8">
      <t>ケイサン</t>
    </rPh>
    <phoneticPr fontId="1"/>
  </si>
  <si>
    <t>※キャッシュ残高</t>
    <rPh sb="6" eb="8">
      <t>ザンダカ</t>
    </rPh>
    <phoneticPr fontId="1"/>
  </si>
  <si>
    <t>　うち減価償却費</t>
    <rPh sb="3" eb="5">
      <t>ゲンカ</t>
    </rPh>
    <rPh sb="5" eb="8">
      <t>ショウキャクヒ</t>
    </rPh>
    <phoneticPr fontId="1"/>
  </si>
  <si>
    <t>減価償却費（原価・５年定額）</t>
    <rPh sb="0" eb="5">
      <t>ゲンカショウキャクヒ</t>
    </rPh>
    <rPh sb="6" eb="8">
      <t>ゲンカ</t>
    </rPh>
    <rPh sb="10" eb="11">
      <t>ネン</t>
    </rPh>
    <rPh sb="11" eb="13">
      <t>テイガク</t>
    </rPh>
    <phoneticPr fontId="1"/>
  </si>
  <si>
    <t>減価償却費（販管費・５年定額）</t>
    <rPh sb="0" eb="5">
      <t>ゲンカショウキャクヒ</t>
    </rPh>
    <rPh sb="6" eb="9">
      <t>ハンカンヒ</t>
    </rPh>
    <rPh sb="11" eb="12">
      <t>ネン</t>
    </rPh>
    <rPh sb="12" eb="14">
      <t>テイガク</t>
    </rPh>
    <phoneticPr fontId="1"/>
  </si>
  <si>
    <t>固定費・変動費と原価・販管費の振り分けは各費目について個別に検討する必要があるので注意すること。</t>
    <rPh sb="0" eb="3">
      <t>コテイヒ</t>
    </rPh>
    <rPh sb="4" eb="7">
      <t>ヘンドウヒ</t>
    </rPh>
    <rPh sb="8" eb="10">
      <t>ゲンカ</t>
    </rPh>
    <rPh sb="11" eb="14">
      <t>ハンカンヒ</t>
    </rPh>
    <rPh sb="15" eb="16">
      <t>フ</t>
    </rPh>
    <rPh sb="17" eb="18">
      <t>ワ</t>
    </rPh>
    <rPh sb="20" eb="21">
      <t>カク</t>
    </rPh>
    <rPh sb="21" eb="23">
      <t>ヒモク</t>
    </rPh>
    <rPh sb="27" eb="29">
      <t>コベツ</t>
    </rPh>
    <rPh sb="30" eb="32">
      <t>ケントウ</t>
    </rPh>
    <rPh sb="34" eb="36">
      <t>ヒツヨウ</t>
    </rPh>
    <rPh sb="41" eb="43">
      <t>チュウイ</t>
    </rPh>
    <phoneticPr fontId="1"/>
  </si>
  <si>
    <t>減価償却費はここでは定額としたが、個別の投資ごとに検討すること。</t>
    <rPh sb="0" eb="4">
      <t>ゲンカショウキャク</t>
    </rPh>
    <rPh sb="4" eb="5">
      <t>ヒ</t>
    </rPh>
    <rPh sb="10" eb="12">
      <t>テイガク</t>
    </rPh>
    <rPh sb="17" eb="19">
      <t>コベツ</t>
    </rPh>
    <rPh sb="20" eb="22">
      <t>トウシ</t>
    </rPh>
    <rPh sb="25" eb="27">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</si>
</sst>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rgb="FF000000"/>
      <name val="ＭＳ Ｐゴシック"/>
      <family val="3"/>
      <charset val="128"/>
    </font>
    <font>
      <sz val="10"/>
      <color rgb="FFFF0000"/>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s>
  <fills count="8">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rgb="FF000000"/>
      </left>
      <right style="thin">
        <color rgb="FF000000"/>
      </right>
      <top/>
      <bottom/>
      <diagonal/>
    </border>
    <border>
      <left style="thin">
        <color rgb="FF000000"/>
      </left>
      <right style="thin">
        <color rgb="FF000000"/>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top style="thin">
        <color auto="1"/>
      </top>
      <bottom/>
      <diagonal/>
    </border>
    <border>
      <left/>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000000"/>
      </left>
      <right/>
      <top/>
      <bottom/>
      <diagonal/>
    </border>
    <border>
      <left/>
      <right style="thin">
        <color rgb="FF000000"/>
      </right>
      <top style="thin">
        <color auto="1"/>
      </top>
      <bottom/>
      <diagonal/>
    </border>
    <border>
      <left style="thin">
        <color rgb="FF000000"/>
      </left>
      <right/>
      <top style="thin">
        <color auto="1"/>
      </top>
      <bottom/>
      <diagonal/>
    </border>
    <border>
      <left style="thin">
        <color rgb="FF000000"/>
      </left>
      <right/>
      <top/>
      <bottom style="thin">
        <color auto="1"/>
      </bottom>
      <diagonal/>
    </border>
    <border>
      <left/>
      <right/>
      <top style="thin">
        <color auto="1"/>
      </top>
      <bottom style="thin">
        <color auto="1"/>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left" vertical="center" wrapText="1" readingOrder="1"/>
    </xf>
    <xf numFmtId="0" fontId="4" fillId="0" borderId="7" xfId="0" applyFont="1" applyBorder="1" applyAlignment="1">
      <alignment horizontal="left" vertical="center" wrapText="1" readingOrder="1"/>
    </xf>
    <xf numFmtId="9" fontId="4" fillId="0" borderId="13" xfId="2" applyFont="1" applyBorder="1" applyAlignment="1">
      <alignment horizontal="right" vertical="center" wrapText="1" readingOrder="1"/>
    </xf>
    <xf numFmtId="9" fontId="4" fillId="0" borderId="14" xfId="2" applyFont="1" applyBorder="1" applyAlignment="1">
      <alignment horizontal="right" vertical="center" wrapText="1" readingOrder="1"/>
    </xf>
    <xf numFmtId="0" fontId="4" fillId="0" borderId="3" xfId="0" applyFont="1" applyBorder="1" applyAlignment="1">
      <alignment horizontal="left" vertical="center" wrapText="1" readingOrder="1"/>
    </xf>
    <xf numFmtId="0" fontId="4" fillId="0" borderId="4" xfId="0" applyFont="1" applyBorder="1" applyAlignment="1">
      <alignment horizontal="left" vertical="center" wrapText="1" readingOrder="1"/>
    </xf>
    <xf numFmtId="9" fontId="4" fillId="0" borderId="10" xfId="2" applyFont="1" applyBorder="1" applyAlignment="1">
      <alignment horizontal="right" vertical="center" wrapText="1" readingOrder="1"/>
    </xf>
    <xf numFmtId="9" fontId="4" fillId="0" borderId="8" xfId="2" applyFont="1" applyBorder="1" applyAlignment="1">
      <alignment horizontal="right" vertical="center" wrapText="1" readingOrder="1"/>
    </xf>
    <xf numFmtId="0" fontId="4" fillId="5" borderId="5" xfId="0" applyFont="1" applyFill="1" applyBorder="1" applyAlignment="1">
      <alignment horizontal="left" vertical="center" wrapText="1" readingOrder="1"/>
    </xf>
    <xf numFmtId="0" fontId="4" fillId="5" borderId="8" xfId="0" applyFont="1" applyFill="1" applyBorder="1" applyAlignment="1">
      <alignment horizontal="left" vertical="center" wrapText="1" readingOrder="1"/>
    </xf>
    <xf numFmtId="0" fontId="4" fillId="5" borderId="9" xfId="0" applyFont="1" applyFill="1" applyBorder="1" applyAlignment="1">
      <alignment horizontal="left" vertical="center" wrapText="1" readingOrder="1"/>
    </xf>
    <xf numFmtId="0" fontId="4" fillId="5" borderId="6" xfId="0" applyFont="1" applyFill="1" applyBorder="1" applyAlignment="1">
      <alignment horizontal="left" vertical="center" wrapText="1" readingOrder="1"/>
    </xf>
    <xf numFmtId="0" fontId="4" fillId="5" borderId="10" xfId="0" applyFont="1" applyFill="1" applyBorder="1" applyAlignment="1">
      <alignment horizontal="left" vertical="center" wrapText="1" readingOrder="1"/>
    </xf>
    <xf numFmtId="0" fontId="4" fillId="2" borderId="5" xfId="0" applyFont="1" applyFill="1" applyBorder="1" applyAlignment="1">
      <alignment horizontal="left" vertical="center" wrapText="1" readingOrder="1"/>
    </xf>
    <xf numFmtId="0" fontId="4" fillId="2" borderId="8" xfId="0" applyFont="1" applyFill="1" applyBorder="1" applyAlignment="1">
      <alignment horizontal="left" vertical="center" wrapText="1" readingOrder="1"/>
    </xf>
    <xf numFmtId="0" fontId="4" fillId="2" borderId="9" xfId="0" applyFont="1" applyFill="1" applyBorder="1" applyAlignment="1">
      <alignment horizontal="left" vertical="center" wrapText="1" readingOrder="1"/>
    </xf>
    <xf numFmtId="0" fontId="4" fillId="2" borderId="6" xfId="0" applyFont="1" applyFill="1" applyBorder="1" applyAlignment="1">
      <alignment horizontal="left" vertical="center" wrapText="1" readingOrder="1"/>
    </xf>
    <xf numFmtId="0" fontId="4" fillId="2" borderId="10" xfId="0" applyFont="1" applyFill="1" applyBorder="1" applyAlignment="1">
      <alignment horizontal="left" vertical="center" wrapText="1" readingOrder="1"/>
    </xf>
    <xf numFmtId="9" fontId="4" fillId="6" borderId="9" xfId="2" applyFont="1" applyFill="1" applyBorder="1" applyAlignment="1">
      <alignment horizontal="right" vertical="center" wrapText="1" readingOrder="1"/>
    </xf>
    <xf numFmtId="9" fontId="4" fillId="6" borderId="10" xfId="2" applyFont="1" applyFill="1" applyBorder="1" applyAlignment="1">
      <alignment horizontal="right" vertical="center" wrapText="1" readingOrder="1"/>
    </xf>
    <xf numFmtId="0" fontId="3" fillId="0" borderId="3" xfId="0" applyFont="1" applyBorder="1">
      <alignment vertical="center"/>
    </xf>
    <xf numFmtId="0" fontId="3" fillId="0" borderId="6" xfId="0" applyFont="1" applyBorder="1">
      <alignment vertical="center"/>
    </xf>
    <xf numFmtId="0" fontId="4" fillId="5" borderId="3" xfId="0" applyFont="1" applyFill="1" applyBorder="1" applyAlignment="1">
      <alignment horizontal="left" vertical="center" wrapText="1" readingOrder="1"/>
    </xf>
    <xf numFmtId="0" fontId="3" fillId="0" borderId="8" xfId="0" applyFont="1" applyBorder="1">
      <alignment vertical="center"/>
    </xf>
    <xf numFmtId="0" fontId="3" fillId="0" borderId="10" xfId="0" applyFont="1" applyBorder="1">
      <alignment vertical="center"/>
    </xf>
    <xf numFmtId="0" fontId="3" fillId="0" borderId="5" xfId="0" applyFont="1" applyBorder="1">
      <alignment vertical="center"/>
    </xf>
    <xf numFmtId="9" fontId="4" fillId="6" borderId="0" xfId="2" applyFont="1" applyFill="1" applyBorder="1" applyAlignment="1">
      <alignment horizontal="right" vertical="center" wrapText="1" readingOrder="1"/>
    </xf>
    <xf numFmtId="0" fontId="5" fillId="7" borderId="5" xfId="0" applyFont="1" applyFill="1" applyBorder="1">
      <alignment vertical="center"/>
    </xf>
    <xf numFmtId="0" fontId="5" fillId="7" borderId="6" xfId="0" applyFont="1" applyFill="1" applyBorder="1">
      <alignment vertical="center"/>
    </xf>
    <xf numFmtId="0" fontId="3" fillId="0" borderId="9" xfId="0" applyFont="1" applyBorder="1">
      <alignment vertical="center"/>
    </xf>
    <xf numFmtId="0" fontId="3" fillId="7" borderId="3" xfId="0" applyFont="1" applyFill="1" applyBorder="1">
      <alignment vertical="center"/>
    </xf>
    <xf numFmtId="0" fontId="3" fillId="7" borderId="5" xfId="0" applyFont="1" applyFill="1" applyBorder="1">
      <alignment vertical="center"/>
    </xf>
    <xf numFmtId="0" fontId="3" fillId="7" borderId="6" xfId="0" applyFont="1" applyFill="1" applyBorder="1">
      <alignment vertical="center"/>
    </xf>
    <xf numFmtId="9" fontId="4" fillId="6" borderId="14" xfId="2" applyFont="1" applyFill="1" applyBorder="1" applyAlignment="1">
      <alignment horizontal="right" vertical="center" wrapText="1" readingOrder="1"/>
    </xf>
    <xf numFmtId="0" fontId="3" fillId="0" borderId="29" xfId="0" applyFont="1" applyBorder="1">
      <alignment vertical="center"/>
    </xf>
    <xf numFmtId="9" fontId="4" fillId="6" borderId="5" xfId="2" applyFont="1" applyFill="1" applyBorder="1" applyAlignment="1">
      <alignment horizontal="right" vertical="center" wrapText="1" readingOrder="1"/>
    </xf>
    <xf numFmtId="9" fontId="4" fillId="6" borderId="6" xfId="2" applyFont="1" applyFill="1" applyBorder="1" applyAlignment="1">
      <alignment horizontal="right" vertical="center" wrapText="1" readingOrder="1"/>
    </xf>
    <xf numFmtId="0" fontId="3" fillId="3" borderId="3" xfId="0" applyFont="1" applyFill="1" applyBorder="1">
      <alignment vertical="center"/>
    </xf>
    <xf numFmtId="0" fontId="3" fillId="3" borderId="13"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22" xfId="0" applyFont="1" applyFill="1" applyBorder="1">
      <alignment vertical="center"/>
    </xf>
    <xf numFmtId="0" fontId="3" fillId="3" borderId="29" xfId="0" applyFont="1" applyFill="1" applyBorder="1">
      <alignment vertical="center"/>
    </xf>
    <xf numFmtId="176" fontId="4" fillId="2" borderId="15" xfId="1" applyNumberFormat="1" applyFont="1" applyFill="1" applyBorder="1" applyAlignment="1">
      <alignment horizontal="right" vertical="center" wrapText="1" readingOrder="1"/>
    </xf>
    <xf numFmtId="176" fontId="4" fillId="2" borderId="16" xfId="1" applyNumberFormat="1" applyFont="1" applyFill="1" applyBorder="1" applyAlignment="1">
      <alignment horizontal="right" vertical="center" wrapText="1" readingOrder="1"/>
    </xf>
    <xf numFmtId="176" fontId="4" fillId="6" borderId="17" xfId="1" applyNumberFormat="1" applyFont="1" applyFill="1" applyBorder="1" applyAlignment="1">
      <alignment horizontal="right" vertical="center" wrapText="1" readingOrder="1"/>
    </xf>
    <xf numFmtId="176" fontId="4" fillId="6" borderId="18" xfId="1" applyNumberFormat="1" applyFont="1" applyFill="1" applyBorder="1" applyAlignment="1">
      <alignment horizontal="right" vertical="center" wrapText="1" readingOrder="1"/>
    </xf>
    <xf numFmtId="176" fontId="4" fillId="6" borderId="19" xfId="1" applyNumberFormat="1" applyFont="1" applyFill="1" applyBorder="1" applyAlignment="1">
      <alignment horizontal="right" vertical="center" wrapText="1" readingOrder="1"/>
    </xf>
    <xf numFmtId="176" fontId="4" fillId="6" borderId="20" xfId="1" applyNumberFormat="1" applyFont="1" applyFill="1" applyBorder="1" applyAlignment="1">
      <alignment horizontal="right" vertical="center" wrapText="1" readingOrder="1"/>
    </xf>
    <xf numFmtId="176" fontId="4" fillId="6" borderId="1" xfId="1" applyNumberFormat="1" applyFont="1" applyFill="1" applyBorder="1" applyAlignment="1">
      <alignment horizontal="right" vertical="center" wrapText="1" readingOrder="1"/>
    </xf>
    <xf numFmtId="176" fontId="4" fillId="6" borderId="11" xfId="1" applyNumberFormat="1" applyFont="1" applyFill="1" applyBorder="1" applyAlignment="1">
      <alignment horizontal="right" vertical="center" wrapText="1" readingOrder="1"/>
    </xf>
    <xf numFmtId="176" fontId="4" fillId="6" borderId="21" xfId="1" applyNumberFormat="1" applyFont="1" applyFill="1" applyBorder="1" applyAlignment="1">
      <alignment horizontal="right" vertical="center" wrapText="1" readingOrder="1"/>
    </xf>
    <xf numFmtId="176" fontId="4" fillId="6" borderId="2" xfId="1" applyNumberFormat="1" applyFont="1" applyFill="1" applyBorder="1" applyAlignment="1">
      <alignment horizontal="right" vertical="center" wrapText="1" readingOrder="1"/>
    </xf>
    <xf numFmtId="176" fontId="4" fillId="6" borderId="12" xfId="1" applyNumberFormat="1" applyFont="1" applyFill="1" applyBorder="1" applyAlignment="1">
      <alignment horizontal="right" vertical="center" wrapText="1" readingOrder="1"/>
    </xf>
    <xf numFmtId="176" fontId="3" fillId="0" borderId="0" xfId="0" applyNumberFormat="1" applyFont="1">
      <alignment vertical="center"/>
    </xf>
    <xf numFmtId="176" fontId="4" fillId="2" borderId="13" xfId="1" applyNumberFormat="1" applyFont="1" applyFill="1" applyBorder="1" applyAlignment="1">
      <alignment horizontal="right" vertical="center" wrapText="1" readingOrder="1"/>
    </xf>
    <xf numFmtId="176" fontId="4" fillId="2" borderId="8" xfId="1" applyNumberFormat="1" applyFont="1" applyFill="1" applyBorder="1" applyAlignment="1">
      <alignment horizontal="right" vertical="center" wrapText="1" readingOrder="1"/>
    </xf>
    <xf numFmtId="176" fontId="4" fillId="6" borderId="3" xfId="1" applyNumberFormat="1" applyFont="1" applyFill="1" applyBorder="1" applyAlignment="1">
      <alignment horizontal="right" vertical="center" wrapText="1" readingOrder="1"/>
    </xf>
    <xf numFmtId="176" fontId="4" fillId="6" borderId="8" xfId="1" applyNumberFormat="1" applyFont="1" applyFill="1" applyBorder="1" applyAlignment="1">
      <alignment horizontal="right" vertical="center" wrapText="1" readingOrder="1"/>
    </xf>
    <xf numFmtId="176" fontId="4" fillId="6" borderId="13" xfId="1" applyNumberFormat="1" applyFont="1" applyFill="1" applyBorder="1" applyAlignment="1">
      <alignment horizontal="right" vertical="center" wrapText="1" readingOrder="1"/>
    </xf>
    <xf numFmtId="176" fontId="4" fillId="6" borderId="5" xfId="1" applyNumberFormat="1" applyFont="1" applyFill="1" applyBorder="1" applyAlignment="1">
      <alignment horizontal="right" vertical="center" wrapText="1" readingOrder="1"/>
    </xf>
    <xf numFmtId="176" fontId="4" fillId="6" borderId="9" xfId="1" applyNumberFormat="1" applyFont="1" applyFill="1" applyBorder="1" applyAlignment="1">
      <alignment horizontal="right" vertical="center" wrapText="1" readingOrder="1"/>
    </xf>
    <xf numFmtId="176" fontId="4" fillId="6" borderId="0" xfId="1" applyNumberFormat="1" applyFont="1" applyFill="1" applyBorder="1" applyAlignment="1">
      <alignment horizontal="right" vertical="center" wrapText="1" readingOrder="1"/>
    </xf>
    <xf numFmtId="176" fontId="4" fillId="6" borderId="6" xfId="1" applyNumberFormat="1" applyFont="1" applyFill="1" applyBorder="1" applyAlignment="1">
      <alignment horizontal="right" vertical="center" wrapText="1" readingOrder="1"/>
    </xf>
    <xf numFmtId="176" fontId="4" fillId="6" borderId="10" xfId="1" applyNumberFormat="1" applyFont="1" applyFill="1" applyBorder="1" applyAlignment="1">
      <alignment horizontal="right" vertical="center" wrapText="1" readingOrder="1"/>
    </xf>
    <xf numFmtId="176" fontId="4" fillId="6" borderId="14" xfId="1" applyNumberFormat="1" applyFont="1" applyFill="1" applyBorder="1" applyAlignment="1">
      <alignment horizontal="right" vertical="center" wrapText="1" readingOrder="1"/>
    </xf>
    <xf numFmtId="176" fontId="4" fillId="0" borderId="13" xfId="1" applyNumberFormat="1" applyFont="1" applyBorder="1" applyAlignment="1">
      <alignment horizontal="right" vertical="center" wrapText="1" readingOrder="1"/>
    </xf>
    <xf numFmtId="176" fontId="4" fillId="0" borderId="14" xfId="2" applyNumberFormat="1" applyFont="1" applyBorder="1" applyAlignment="1">
      <alignment horizontal="right" vertical="center" wrapText="1" readingOrder="1"/>
    </xf>
    <xf numFmtId="176" fontId="4" fillId="2" borderId="26" xfId="1" applyNumberFormat="1" applyFont="1" applyFill="1" applyBorder="1" applyAlignment="1">
      <alignment horizontal="right" vertical="center" wrapText="1" readingOrder="1"/>
    </xf>
    <xf numFmtId="176" fontId="4" fillId="2" borderId="18" xfId="1" applyNumberFormat="1" applyFont="1" applyFill="1" applyBorder="1" applyAlignment="1">
      <alignment horizontal="right" vertical="center" wrapText="1" readingOrder="1"/>
    </xf>
    <xf numFmtId="176" fontId="4" fillId="2" borderId="27" xfId="1" applyNumberFormat="1" applyFont="1" applyFill="1" applyBorder="1" applyAlignment="1">
      <alignment horizontal="right" vertical="center" wrapText="1" readingOrder="1"/>
    </xf>
    <xf numFmtId="176" fontId="4" fillId="6" borderId="25" xfId="1" applyNumberFormat="1" applyFont="1" applyFill="1" applyBorder="1" applyAlignment="1">
      <alignment horizontal="right" vertical="center" wrapText="1" readingOrder="1"/>
    </xf>
    <xf numFmtId="176" fontId="4" fillId="6" borderId="28" xfId="1" applyNumberFormat="1" applyFont="1" applyFill="1" applyBorder="1" applyAlignment="1">
      <alignment horizontal="right" vertical="center" wrapText="1" readingOrder="1"/>
    </xf>
    <xf numFmtId="176" fontId="4" fillId="0" borderId="3" xfId="1" applyNumberFormat="1" applyFont="1" applyBorder="1" applyAlignment="1">
      <alignment horizontal="right" vertical="center" wrapText="1" readingOrder="1"/>
    </xf>
    <xf numFmtId="176" fontId="4" fillId="0" borderId="6" xfId="1" applyNumberFormat="1" applyFont="1" applyBorder="1" applyAlignment="1">
      <alignment horizontal="right" vertical="center" wrapText="1" readingOrder="1"/>
    </xf>
    <xf numFmtId="176" fontId="4" fillId="5" borderId="8" xfId="1" applyNumberFormat="1" applyFont="1" applyFill="1" applyBorder="1" applyAlignment="1">
      <alignment horizontal="right" vertical="center" wrapText="1" readingOrder="1"/>
    </xf>
    <xf numFmtId="176" fontId="4" fillId="5" borderId="13" xfId="1" applyNumberFormat="1" applyFont="1" applyFill="1" applyBorder="1" applyAlignment="1">
      <alignment horizontal="right" vertical="center" wrapText="1" readingOrder="1"/>
    </xf>
    <xf numFmtId="176" fontId="4" fillId="7" borderId="8" xfId="1" applyNumberFormat="1" applyFont="1" applyFill="1" applyBorder="1" applyAlignment="1">
      <alignment horizontal="right" vertical="center" wrapText="1" readingOrder="1"/>
    </xf>
    <xf numFmtId="176" fontId="4" fillId="7" borderId="13" xfId="1" applyNumberFormat="1" applyFont="1" applyFill="1" applyBorder="1" applyAlignment="1">
      <alignment horizontal="right" vertical="center" wrapText="1" readingOrder="1"/>
    </xf>
    <xf numFmtId="176" fontId="4" fillId="7" borderId="9" xfId="1" applyNumberFormat="1" applyFont="1" applyFill="1" applyBorder="1" applyAlignment="1">
      <alignment horizontal="right" vertical="center" wrapText="1" readingOrder="1"/>
    </xf>
    <xf numFmtId="176" fontId="4" fillId="7" borderId="0" xfId="1" applyNumberFormat="1" applyFont="1" applyFill="1" applyBorder="1" applyAlignment="1">
      <alignment horizontal="right" vertical="center" wrapText="1" readingOrder="1"/>
    </xf>
    <xf numFmtId="176" fontId="3" fillId="6" borderId="13" xfId="0" applyNumberFormat="1" applyFont="1" applyFill="1" applyBorder="1">
      <alignment vertical="center"/>
    </xf>
    <xf numFmtId="176" fontId="3" fillId="6" borderId="8" xfId="0" applyNumberFormat="1" applyFont="1" applyFill="1" applyBorder="1">
      <alignment vertical="center"/>
    </xf>
    <xf numFmtId="176" fontId="3" fillId="6" borderId="0" xfId="0" applyNumberFormat="1" applyFont="1" applyFill="1" applyBorder="1">
      <alignment vertical="center"/>
    </xf>
    <xf numFmtId="176" fontId="3" fillId="6" borderId="9" xfId="0" applyNumberFormat="1" applyFont="1" applyFill="1" applyBorder="1">
      <alignment vertical="center"/>
    </xf>
    <xf numFmtId="176" fontId="3" fillId="6" borderId="14" xfId="0" applyNumberFormat="1" applyFont="1" applyFill="1" applyBorder="1">
      <alignment vertical="center"/>
    </xf>
    <xf numFmtId="176" fontId="3" fillId="6" borderId="10" xfId="0" applyNumberFormat="1" applyFont="1" applyFill="1" applyBorder="1">
      <alignment vertical="center"/>
    </xf>
    <xf numFmtId="176" fontId="4" fillId="7" borderId="3" xfId="2" applyNumberFormat="1" applyFont="1" applyFill="1" applyBorder="1" applyAlignment="1">
      <alignment horizontal="right" vertical="center" wrapText="1" readingOrder="1"/>
    </xf>
    <xf numFmtId="176" fontId="4" fillId="7" borderId="5" xfId="2" applyNumberFormat="1" applyFont="1" applyFill="1" applyBorder="1" applyAlignment="1">
      <alignment horizontal="right" vertical="center" wrapText="1" readingOrder="1"/>
    </xf>
    <xf numFmtId="176" fontId="4" fillId="7" borderId="6" xfId="2" applyNumberFormat="1" applyFont="1" applyFill="1" applyBorder="1" applyAlignment="1">
      <alignment horizontal="right" vertical="center" wrapText="1" readingOrder="1"/>
    </xf>
    <xf numFmtId="176" fontId="4" fillId="7" borderId="10" xfId="1" applyNumberFormat="1" applyFont="1" applyFill="1" applyBorder="1" applyAlignment="1">
      <alignment horizontal="right" vertical="center" wrapText="1" readingOrder="1"/>
    </xf>
    <xf numFmtId="176" fontId="4" fillId="7" borderId="14" xfId="1" applyNumberFormat="1" applyFont="1" applyFill="1" applyBorder="1" applyAlignment="1">
      <alignment horizontal="right" vertical="center" wrapText="1" readingOrder="1"/>
    </xf>
    <xf numFmtId="176" fontId="3" fillId="0" borderId="23" xfId="0" applyNumberFormat="1" applyFont="1" applyBorder="1">
      <alignment vertical="center"/>
    </xf>
    <xf numFmtId="176" fontId="3" fillId="3" borderId="8" xfId="0" applyNumberFormat="1" applyFont="1" applyFill="1" applyBorder="1">
      <alignment vertical="center"/>
    </xf>
    <xf numFmtId="176" fontId="3" fillId="3" borderId="13" xfId="0" applyNumberFormat="1" applyFont="1" applyFill="1" applyBorder="1">
      <alignment vertical="center"/>
    </xf>
    <xf numFmtId="176" fontId="3" fillId="3" borderId="4" xfId="0" applyNumberFormat="1" applyFont="1" applyFill="1" applyBorder="1">
      <alignment vertical="center"/>
    </xf>
    <xf numFmtId="176" fontId="3" fillId="6" borderId="4" xfId="0" applyNumberFormat="1" applyFont="1" applyFill="1" applyBorder="1">
      <alignment vertical="center"/>
    </xf>
    <xf numFmtId="176" fontId="3" fillId="6" borderId="7" xfId="0" applyNumberFormat="1" applyFont="1" applyFill="1" applyBorder="1">
      <alignment vertical="center"/>
    </xf>
    <xf numFmtId="176" fontId="3" fillId="3" borderId="3" xfId="0" applyNumberFormat="1" applyFont="1" applyFill="1" applyBorder="1">
      <alignment vertical="center"/>
    </xf>
    <xf numFmtId="176" fontId="3" fillId="6" borderId="3" xfId="0" applyNumberFormat="1" applyFont="1" applyFill="1" applyBorder="1">
      <alignment vertical="center"/>
    </xf>
    <xf numFmtId="176" fontId="3" fillId="6" borderId="6" xfId="0" applyNumberFormat="1" applyFont="1" applyFill="1" applyBorder="1">
      <alignment vertical="center"/>
    </xf>
    <xf numFmtId="176" fontId="3" fillId="3" borderId="23" xfId="0" applyNumberFormat="1" applyFont="1" applyFill="1" applyBorder="1">
      <alignment vertical="center"/>
    </xf>
    <xf numFmtId="0" fontId="3" fillId="4" borderId="22" xfId="0" applyFont="1" applyFill="1" applyBorder="1">
      <alignment vertical="center"/>
    </xf>
    <xf numFmtId="0" fontId="3" fillId="4" borderId="29" xfId="0" applyFont="1" applyFill="1" applyBorder="1">
      <alignment vertical="center"/>
    </xf>
    <xf numFmtId="176" fontId="3" fillId="4" borderId="23" xfId="0" applyNumberFormat="1" applyFont="1" applyFill="1" applyBorder="1">
      <alignment vertical="center"/>
    </xf>
    <xf numFmtId="0" fontId="3" fillId="0" borderId="22" xfId="0" applyFont="1" applyBorder="1">
      <alignment vertical="center"/>
    </xf>
    <xf numFmtId="9" fontId="3" fillId="0" borderId="22" xfId="2" applyFont="1" applyFill="1" applyBorder="1">
      <alignment vertical="center"/>
    </xf>
    <xf numFmtId="9" fontId="3" fillId="0" borderId="23" xfId="2" applyFont="1" applyBorder="1">
      <alignment vertical="center"/>
    </xf>
    <xf numFmtId="9" fontId="3" fillId="0" borderId="29" xfId="2" applyFont="1" applyBorder="1">
      <alignment vertical="center"/>
    </xf>
    <xf numFmtId="0" fontId="0" fillId="0" borderId="0" xfId="0" applyAlignment="1">
      <alignment horizontal="left" vertical="center"/>
    </xf>
    <xf numFmtId="9" fontId="3" fillId="6" borderId="14" xfId="2" applyFont="1" applyFill="1" applyBorder="1">
      <alignment vertical="center"/>
    </xf>
    <xf numFmtId="9" fontId="3" fillId="6" borderId="10" xfId="2" applyFont="1" applyFill="1" applyBorder="1">
      <alignment vertical="center"/>
    </xf>
    <xf numFmtId="0" fontId="0" fillId="0" borderId="23" xfId="0" applyBorder="1" applyAlignment="1">
      <alignment horizontal="left" vertical="center"/>
    </xf>
    <xf numFmtId="176" fontId="0" fillId="0" borderId="23" xfId="0" applyNumberFormat="1" applyBorder="1">
      <alignment vertical="center"/>
    </xf>
    <xf numFmtId="0" fontId="3" fillId="0" borderId="23" xfId="0" applyFont="1" applyBorder="1" applyAlignment="1">
      <alignment horizontal="left" vertical="center"/>
    </xf>
    <xf numFmtId="0" fontId="0" fillId="0" borderId="23" xfId="0" applyBorder="1">
      <alignment vertical="center"/>
    </xf>
    <xf numFmtId="9" fontId="0" fillId="0" borderId="23" xfId="2" applyFont="1" applyBorder="1">
      <alignment vertical="center"/>
    </xf>
    <xf numFmtId="38" fontId="0" fillId="0" borderId="23" xfId="1" applyFont="1" applyBorder="1">
      <alignment vertical="center"/>
    </xf>
    <xf numFmtId="38" fontId="0" fillId="0" borderId="23" xfId="0" applyNumberFormat="1" applyBorder="1">
      <alignment vertical="center"/>
    </xf>
    <xf numFmtId="9" fontId="0" fillId="6" borderId="23" xfId="0" applyNumberFormat="1" applyFill="1" applyBorder="1">
      <alignment vertical="center"/>
    </xf>
    <xf numFmtId="9" fontId="0" fillId="0" borderId="23" xfId="0" applyNumberFormat="1" applyBorder="1">
      <alignment vertical="center"/>
    </xf>
    <xf numFmtId="0" fontId="0" fillId="3" borderId="23" xfId="0" applyFill="1" applyBorder="1" applyAlignment="1">
      <alignment horizontal="left" vertical="center"/>
    </xf>
    <xf numFmtId="176" fontId="0" fillId="3" borderId="23" xfId="0" applyNumberFormat="1" applyFill="1" applyBorder="1">
      <alignmen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wrapTex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24" xfId="0" applyFont="1" applyBorder="1" applyAlignment="1">
      <alignment horizontal="left"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7" xfId="0" applyFont="1" applyBorder="1" applyAlignment="1">
      <alignment horizontal="left" vertical="top" wrapText="1"/>
    </xf>
    <xf numFmtId="0" fontId="4" fillId="5" borderId="3" xfId="0" applyFont="1" applyFill="1" applyBorder="1" applyAlignment="1">
      <alignment horizontal="left" vertical="center" wrapText="1" readingOrder="1"/>
    </xf>
    <xf numFmtId="0" fontId="4" fillId="5" borderId="13" xfId="0" applyFont="1" applyFill="1" applyBorder="1" applyAlignment="1">
      <alignment horizontal="left" vertical="center" wrapText="1" readingOrder="1"/>
    </xf>
    <xf numFmtId="0" fontId="4" fillId="5" borderId="4" xfId="0" applyFont="1" applyFill="1" applyBorder="1" applyAlignment="1">
      <alignment horizontal="left" vertical="center" wrapText="1" readingOrder="1"/>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24" xfId="0" applyFont="1" applyBorder="1" applyAlignment="1">
      <alignment horizontal="left" vertical="top"/>
    </xf>
    <xf numFmtId="0" fontId="3" fillId="0" borderId="6" xfId="0" applyFont="1" applyBorder="1" applyAlignment="1">
      <alignment horizontal="left" vertical="top"/>
    </xf>
    <xf numFmtId="0" fontId="3" fillId="0" borderId="14" xfId="0" applyFont="1" applyBorder="1" applyAlignment="1">
      <alignment horizontal="left" vertical="top"/>
    </xf>
    <xf numFmtId="0" fontId="3" fillId="0" borderId="7" xfId="0" applyFont="1" applyBorder="1" applyAlignment="1">
      <alignment horizontal="left" vertical="top"/>
    </xf>
    <xf numFmtId="0" fontId="4" fillId="2" borderId="3" xfId="0" applyFont="1" applyFill="1" applyBorder="1" applyAlignment="1">
      <alignment horizontal="left" vertical="center" wrapText="1" readingOrder="1"/>
    </xf>
    <xf numFmtId="0" fontId="4" fillId="2" borderId="4" xfId="0" applyFont="1" applyFill="1" applyBorder="1" applyAlignment="1">
      <alignment horizontal="left" vertical="center" wrapText="1" readingOrder="1"/>
    </xf>
    <xf numFmtId="0" fontId="6" fillId="0" borderId="9" xfId="0" applyFont="1" applyBorder="1" applyAlignment="1">
      <alignment horizontal="left" vertical="top"/>
    </xf>
    <xf numFmtId="0" fontId="6" fillId="0" borderId="10" xfId="0" applyFont="1" applyBorder="1" applyAlignment="1">
      <alignment horizontal="left" vertical="top"/>
    </xf>
  </cellXfs>
  <cellStyles count="5">
    <cellStyle name="パーセント" xfId="2" builtinId="5"/>
    <cellStyle name="ハイパーリンク" xfId="3" builtinId="8" hidden="1"/>
    <cellStyle name="桁区切り" xfId="1" builtinId="6"/>
    <cellStyle name="標準" xfId="0" builtinId="0"/>
    <cellStyle name="表示済みのハイパーリンク" xfId="4" builtinId="9" hidden="1"/>
  </cellStyles>
  <dxfs count="0"/>
  <tableStyles count="0" defaultTableStyle="TableStyleMedium2" defaultPivotStyle="PivotStyleLight16"/>
  <colors>
    <mruColors>
      <color rgb="FFFFCCFF"/>
      <color rgb="FFFFFF99"/>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561975</xdr:colOff>
      <xdr:row>7</xdr:row>
      <xdr:rowOff>0</xdr:rowOff>
    </xdr:from>
    <xdr:ext cx="184731" cy="264560"/>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48196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561975</xdr:colOff>
      <xdr:row>76</xdr:row>
      <xdr:rowOff>0</xdr:rowOff>
    </xdr:from>
    <xdr:ext cx="184731" cy="264560"/>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4594225" y="11853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tabSelected="1" topLeftCell="A89" zoomScale="90" zoomScaleNormal="90" zoomScalePageLayoutView="90" workbookViewId="0">
      <selection activeCell="E104" sqref="E104"/>
    </sheetView>
  </sheetViews>
  <sheetFormatPr baseColWidth="12" defaultColWidth="8.83203125" defaultRowHeight="17" x14ac:dyDescent="0"/>
  <cols>
    <col min="1" max="1" width="1.83203125" customWidth="1"/>
    <col min="2" max="2" width="14.1640625" customWidth="1"/>
    <col min="3" max="3" width="2.33203125" customWidth="1"/>
    <col min="5" max="5" width="16.5" customWidth="1"/>
    <col min="12" max="12" width="1.83203125" customWidth="1"/>
    <col min="13" max="13" width="34.83203125" customWidth="1"/>
  </cols>
  <sheetData>
    <row r="1" spans="1:13">
      <c r="A1" s="3"/>
      <c r="B1" s="4"/>
      <c r="C1" s="1"/>
      <c r="D1" s="1"/>
      <c r="E1" s="1"/>
      <c r="F1" s="1"/>
      <c r="G1" s="1"/>
      <c r="H1" s="1"/>
      <c r="I1" s="1"/>
      <c r="J1" s="1"/>
      <c r="K1" s="1"/>
      <c r="L1" s="1"/>
      <c r="M1" s="1"/>
    </row>
    <row r="2" spans="1:13" ht="13.5" customHeight="1">
      <c r="A2" s="3"/>
      <c r="B2" s="4" t="s">
        <v>20</v>
      </c>
      <c r="C2" s="1"/>
      <c r="D2" s="138" t="s">
        <v>45</v>
      </c>
      <c r="E2" s="152"/>
      <c r="F2" s="152"/>
      <c r="G2" s="152"/>
      <c r="H2" s="152"/>
      <c r="I2" s="152"/>
      <c r="J2" s="152"/>
      <c r="K2" s="152"/>
      <c r="L2" s="152"/>
      <c r="M2" s="153"/>
    </row>
    <row r="3" spans="1:13">
      <c r="A3" s="3"/>
      <c r="B3" s="4"/>
      <c r="C3" s="1"/>
      <c r="D3" s="154"/>
      <c r="E3" s="155"/>
      <c r="F3" s="155"/>
      <c r="G3" s="155"/>
      <c r="H3" s="155"/>
      <c r="I3" s="155"/>
      <c r="J3" s="155"/>
      <c r="K3" s="155"/>
      <c r="L3" s="155"/>
      <c r="M3" s="156"/>
    </row>
    <row r="4" spans="1:13">
      <c r="A4" s="3"/>
      <c r="B4" s="4"/>
      <c r="C4" s="1"/>
      <c r="D4" s="154"/>
      <c r="E4" s="155"/>
      <c r="F4" s="155"/>
      <c r="G4" s="155"/>
      <c r="H4" s="155"/>
      <c r="I4" s="155"/>
      <c r="J4" s="155"/>
      <c r="K4" s="155"/>
      <c r="L4" s="155"/>
      <c r="M4" s="156"/>
    </row>
    <row r="5" spans="1:13">
      <c r="A5" s="3"/>
      <c r="B5" s="4"/>
      <c r="C5" s="1"/>
      <c r="D5" s="157"/>
      <c r="E5" s="158"/>
      <c r="F5" s="158"/>
      <c r="G5" s="158"/>
      <c r="H5" s="158"/>
      <c r="I5" s="158"/>
      <c r="J5" s="158"/>
      <c r="K5" s="158"/>
      <c r="L5" s="158"/>
      <c r="M5" s="159"/>
    </row>
    <row r="6" spans="1:13">
      <c r="A6" s="3"/>
      <c r="B6" s="4"/>
      <c r="C6" s="1"/>
      <c r="D6" s="1"/>
      <c r="E6" s="1"/>
      <c r="F6" s="1"/>
      <c r="G6" s="1"/>
      <c r="H6" s="1"/>
      <c r="I6" s="1"/>
      <c r="J6" s="1"/>
      <c r="K6" s="1"/>
      <c r="L6" s="1"/>
      <c r="M6" s="1"/>
    </row>
    <row r="7" spans="1:13">
      <c r="A7" s="3"/>
      <c r="B7" s="4"/>
      <c r="C7" s="1"/>
      <c r="D7" s="1"/>
      <c r="E7" s="1"/>
      <c r="F7" s="1"/>
      <c r="G7" s="1"/>
      <c r="H7" s="1"/>
      <c r="I7" s="1"/>
      <c r="J7" s="1"/>
      <c r="K7" s="1"/>
      <c r="L7" s="1"/>
      <c r="M7" s="1"/>
    </row>
    <row r="8" spans="1:13">
      <c r="A8" s="3"/>
      <c r="B8" s="4"/>
      <c r="C8" s="1"/>
      <c r="D8" s="5"/>
      <c r="E8" s="6" t="s">
        <v>13</v>
      </c>
      <c r="F8" s="2" t="s">
        <v>14</v>
      </c>
      <c r="G8" s="2" t="s">
        <v>5</v>
      </c>
      <c r="H8" s="2" t="s">
        <v>6</v>
      </c>
      <c r="I8" s="2" t="s">
        <v>7</v>
      </c>
      <c r="J8" s="2" t="s">
        <v>8</v>
      </c>
      <c r="K8" s="2" t="s">
        <v>9</v>
      </c>
      <c r="L8" s="1"/>
      <c r="M8" s="2" t="s">
        <v>16</v>
      </c>
    </row>
    <row r="9" spans="1:13">
      <c r="A9" s="3"/>
      <c r="B9" s="4" t="s">
        <v>17</v>
      </c>
      <c r="C9" s="1"/>
      <c r="D9" s="160" t="s">
        <v>0</v>
      </c>
      <c r="E9" s="161"/>
      <c r="F9" s="50">
        <f t="shared" ref="F9:K9" si="0">F10*F11*F12/1000</f>
        <v>10000</v>
      </c>
      <c r="G9" s="51">
        <f t="shared" si="0"/>
        <v>10000</v>
      </c>
      <c r="H9" s="51">
        <f t="shared" si="0"/>
        <v>10000</v>
      </c>
      <c r="I9" s="51">
        <f t="shared" si="0"/>
        <v>10000</v>
      </c>
      <c r="J9" s="51">
        <f t="shared" si="0"/>
        <v>10000</v>
      </c>
      <c r="K9" s="51">
        <f t="shared" si="0"/>
        <v>10000</v>
      </c>
      <c r="L9" s="1"/>
      <c r="M9" s="133" t="s">
        <v>54</v>
      </c>
    </row>
    <row r="10" spans="1:13">
      <c r="A10" s="3"/>
      <c r="B10" s="4"/>
      <c r="C10" s="1"/>
      <c r="D10" s="20"/>
      <c r="E10" s="21" t="s">
        <v>10</v>
      </c>
      <c r="F10" s="52">
        <v>10000</v>
      </c>
      <c r="G10" s="53">
        <v>10000</v>
      </c>
      <c r="H10" s="53">
        <v>10000</v>
      </c>
      <c r="I10" s="53">
        <v>10000</v>
      </c>
      <c r="J10" s="53">
        <v>10000</v>
      </c>
      <c r="K10" s="54">
        <v>10000</v>
      </c>
      <c r="L10" s="1"/>
      <c r="M10" s="162"/>
    </row>
    <row r="11" spans="1:13">
      <c r="A11" s="3"/>
      <c r="B11" s="4"/>
      <c r="C11" s="1"/>
      <c r="D11" s="20"/>
      <c r="E11" s="22" t="s">
        <v>11</v>
      </c>
      <c r="F11" s="55">
        <v>10</v>
      </c>
      <c r="G11" s="56">
        <v>10</v>
      </c>
      <c r="H11" s="56">
        <v>10</v>
      </c>
      <c r="I11" s="56">
        <v>10</v>
      </c>
      <c r="J11" s="56">
        <v>10</v>
      </c>
      <c r="K11" s="57">
        <v>10</v>
      </c>
      <c r="L11" s="1"/>
      <c r="M11" s="162"/>
    </row>
    <row r="12" spans="1:13">
      <c r="A12" s="3"/>
      <c r="B12" s="4"/>
      <c r="C12" s="1"/>
      <c r="D12" s="23"/>
      <c r="E12" s="24" t="s">
        <v>12</v>
      </c>
      <c r="F12" s="58">
        <v>100</v>
      </c>
      <c r="G12" s="59">
        <v>100</v>
      </c>
      <c r="H12" s="59">
        <v>100</v>
      </c>
      <c r="I12" s="59">
        <v>100</v>
      </c>
      <c r="J12" s="59">
        <v>100</v>
      </c>
      <c r="K12" s="60">
        <v>100</v>
      </c>
      <c r="L12" s="1"/>
      <c r="M12" s="162"/>
    </row>
    <row r="13" spans="1:13">
      <c r="A13" s="3"/>
      <c r="B13" s="4"/>
      <c r="C13" s="1"/>
      <c r="D13" s="4"/>
      <c r="E13" s="4"/>
      <c r="F13" s="61"/>
      <c r="G13" s="61"/>
      <c r="H13" s="61"/>
      <c r="I13" s="61"/>
      <c r="J13" s="61"/>
      <c r="K13" s="61"/>
      <c r="L13" s="1"/>
      <c r="M13" s="162"/>
    </row>
    <row r="14" spans="1:13">
      <c r="A14" s="3"/>
      <c r="B14" s="4"/>
      <c r="C14" s="1"/>
      <c r="D14" s="160" t="s">
        <v>19</v>
      </c>
      <c r="E14" s="161"/>
      <c r="F14" s="62">
        <f>F15*F16*F17/1000</f>
        <v>0</v>
      </c>
      <c r="G14" s="63">
        <f t="shared" ref="G14:K14" si="1">G15*G16*G17/1000</f>
        <v>120</v>
      </c>
      <c r="H14" s="62">
        <f t="shared" si="1"/>
        <v>240</v>
      </c>
      <c r="I14" s="63">
        <f t="shared" si="1"/>
        <v>600</v>
      </c>
      <c r="J14" s="62">
        <f t="shared" si="1"/>
        <v>1000</v>
      </c>
      <c r="K14" s="63">
        <f t="shared" si="1"/>
        <v>1300</v>
      </c>
      <c r="L14" s="1"/>
      <c r="M14" s="162"/>
    </row>
    <row r="15" spans="1:13">
      <c r="A15" s="3"/>
      <c r="B15" s="4"/>
      <c r="C15" s="1"/>
      <c r="D15" s="20"/>
      <c r="E15" s="21" t="s">
        <v>10</v>
      </c>
      <c r="F15" s="64">
        <v>0</v>
      </c>
      <c r="G15" s="65">
        <v>150</v>
      </c>
      <c r="H15" s="66">
        <v>300</v>
      </c>
      <c r="I15" s="65">
        <v>600</v>
      </c>
      <c r="J15" s="66">
        <v>1000</v>
      </c>
      <c r="K15" s="65">
        <v>1300</v>
      </c>
      <c r="L15" s="1"/>
      <c r="M15" s="162"/>
    </row>
    <row r="16" spans="1:13">
      <c r="A16" s="3"/>
      <c r="B16" s="4"/>
      <c r="C16" s="1"/>
      <c r="D16" s="20"/>
      <c r="E16" s="22" t="s">
        <v>11</v>
      </c>
      <c r="F16" s="67">
        <v>0</v>
      </c>
      <c r="G16" s="68">
        <v>8</v>
      </c>
      <c r="H16" s="69">
        <v>8</v>
      </c>
      <c r="I16" s="68">
        <v>10</v>
      </c>
      <c r="J16" s="69">
        <v>10</v>
      </c>
      <c r="K16" s="68">
        <v>10</v>
      </c>
      <c r="L16" s="1"/>
      <c r="M16" s="162"/>
    </row>
    <row r="17" spans="1:13">
      <c r="A17" s="3"/>
      <c r="B17" s="4"/>
      <c r="C17" s="1"/>
      <c r="D17" s="20"/>
      <c r="E17" s="22" t="s">
        <v>12</v>
      </c>
      <c r="F17" s="70">
        <v>0</v>
      </c>
      <c r="G17" s="71">
        <v>100</v>
      </c>
      <c r="H17" s="72">
        <v>100</v>
      </c>
      <c r="I17" s="71">
        <v>100</v>
      </c>
      <c r="J17" s="72">
        <v>100</v>
      </c>
      <c r="K17" s="71">
        <v>100</v>
      </c>
      <c r="L17" s="1"/>
      <c r="M17" s="162"/>
    </row>
    <row r="18" spans="1:13">
      <c r="A18" s="3"/>
      <c r="B18" s="4"/>
      <c r="C18" s="1"/>
      <c r="D18" s="11"/>
      <c r="E18" s="12" t="s">
        <v>2</v>
      </c>
      <c r="F18" s="73"/>
      <c r="G18" s="14" t="s">
        <v>3</v>
      </c>
      <c r="H18" s="9">
        <f>H14/G14-1</f>
        <v>1</v>
      </c>
      <c r="I18" s="14">
        <f t="shared" ref="I18:K18" si="2">I14/H14-1</f>
        <v>1.5</v>
      </c>
      <c r="J18" s="9">
        <f t="shared" si="2"/>
        <v>0.66666666666666674</v>
      </c>
      <c r="K18" s="14">
        <f t="shared" si="2"/>
        <v>0.30000000000000004</v>
      </c>
      <c r="L18" s="1"/>
      <c r="M18" s="162"/>
    </row>
    <row r="19" spans="1:13">
      <c r="A19" s="3"/>
      <c r="B19" s="4"/>
      <c r="C19" s="1"/>
      <c r="D19" s="7"/>
      <c r="E19" s="8" t="s">
        <v>1</v>
      </c>
      <c r="F19" s="74"/>
      <c r="G19" s="13">
        <f t="shared" ref="G19:K19" si="3">G14/G9</f>
        <v>1.2E-2</v>
      </c>
      <c r="H19" s="10">
        <f t="shared" si="3"/>
        <v>2.4E-2</v>
      </c>
      <c r="I19" s="13">
        <f t="shared" si="3"/>
        <v>0.06</v>
      </c>
      <c r="J19" s="10">
        <f t="shared" si="3"/>
        <v>0.1</v>
      </c>
      <c r="K19" s="13">
        <f t="shared" si="3"/>
        <v>0.13</v>
      </c>
      <c r="L19" s="1"/>
      <c r="M19" s="162"/>
    </row>
    <row r="20" spans="1:13">
      <c r="A20" s="3"/>
      <c r="B20" s="2"/>
      <c r="C20" s="2"/>
      <c r="D20" s="4"/>
      <c r="E20" s="4"/>
      <c r="F20" s="61"/>
      <c r="G20" s="61"/>
      <c r="H20" s="61"/>
      <c r="I20" s="61"/>
      <c r="J20" s="61"/>
      <c r="K20" s="61"/>
      <c r="L20" s="2"/>
      <c r="M20" s="162"/>
    </row>
    <row r="21" spans="1:13">
      <c r="A21" s="3"/>
      <c r="B21" s="1"/>
      <c r="C21" s="1"/>
      <c r="D21" s="160" t="s">
        <v>15</v>
      </c>
      <c r="E21" s="161"/>
      <c r="F21" s="75">
        <f t="shared" ref="F21:K21" si="4">F22*F23*F24/1000</f>
        <v>0</v>
      </c>
      <c r="G21" s="76">
        <f t="shared" si="4"/>
        <v>120</v>
      </c>
      <c r="H21" s="77">
        <f t="shared" si="4"/>
        <v>240</v>
      </c>
      <c r="I21" s="63">
        <f t="shared" si="4"/>
        <v>550</v>
      </c>
      <c r="J21" s="62">
        <f t="shared" si="4"/>
        <v>900</v>
      </c>
      <c r="K21" s="63">
        <f t="shared" si="4"/>
        <v>1100</v>
      </c>
      <c r="L21" s="1"/>
      <c r="M21" s="162"/>
    </row>
    <row r="22" spans="1:13">
      <c r="A22" s="3"/>
      <c r="B22" s="1"/>
      <c r="C22" s="1"/>
      <c r="D22" s="20"/>
      <c r="E22" s="21" t="s">
        <v>10</v>
      </c>
      <c r="F22" s="52"/>
      <c r="G22" s="65">
        <v>150</v>
      </c>
      <c r="H22" s="66">
        <v>300</v>
      </c>
      <c r="I22" s="65">
        <v>550</v>
      </c>
      <c r="J22" s="66">
        <v>900</v>
      </c>
      <c r="K22" s="65">
        <v>1100</v>
      </c>
      <c r="L22" s="1"/>
      <c r="M22" s="162"/>
    </row>
    <row r="23" spans="1:13">
      <c r="A23" s="3"/>
      <c r="B23" s="1"/>
      <c r="C23" s="1"/>
      <c r="D23" s="20"/>
      <c r="E23" s="22" t="s">
        <v>11</v>
      </c>
      <c r="F23" s="55"/>
      <c r="G23" s="56">
        <v>8</v>
      </c>
      <c r="H23" s="78">
        <v>8</v>
      </c>
      <c r="I23" s="68">
        <v>10</v>
      </c>
      <c r="J23" s="69">
        <v>10</v>
      </c>
      <c r="K23" s="68">
        <v>10</v>
      </c>
      <c r="L23" s="1"/>
      <c r="M23" s="162"/>
    </row>
    <row r="24" spans="1:13">
      <c r="A24" s="3"/>
      <c r="B24" s="1"/>
      <c r="C24" s="1"/>
      <c r="D24" s="23"/>
      <c r="E24" s="24" t="s">
        <v>12</v>
      </c>
      <c r="F24" s="58"/>
      <c r="G24" s="59">
        <v>100</v>
      </c>
      <c r="H24" s="79">
        <v>100</v>
      </c>
      <c r="I24" s="71">
        <v>100</v>
      </c>
      <c r="J24" s="72">
        <v>100</v>
      </c>
      <c r="K24" s="71">
        <v>100</v>
      </c>
      <c r="L24" s="1"/>
      <c r="M24" s="162"/>
    </row>
    <row r="25" spans="1:13">
      <c r="A25" s="3"/>
      <c r="B25" s="1"/>
      <c r="C25" s="1"/>
      <c r="D25" s="11"/>
      <c r="E25" s="12" t="s">
        <v>18</v>
      </c>
      <c r="F25" s="80"/>
      <c r="G25" s="14" t="s">
        <v>3</v>
      </c>
      <c r="H25" s="9">
        <f>H21/G21-1</f>
        <v>1</v>
      </c>
      <c r="I25" s="14">
        <f t="shared" ref="I25:K25" si="5">I21/H21-1</f>
        <v>1.2916666666666665</v>
      </c>
      <c r="J25" s="9">
        <f t="shared" si="5"/>
        <v>0.63636363636363646</v>
      </c>
      <c r="K25" s="14">
        <f t="shared" si="5"/>
        <v>0.22222222222222232</v>
      </c>
      <c r="L25" s="1"/>
      <c r="M25" s="162"/>
    </row>
    <row r="26" spans="1:13">
      <c r="A26" s="3"/>
      <c r="B26" s="1"/>
      <c r="C26" s="1"/>
      <c r="D26" s="7"/>
      <c r="E26" s="8" t="s">
        <v>4</v>
      </c>
      <c r="F26" s="81"/>
      <c r="G26" s="13">
        <f>G21/G14</f>
        <v>1</v>
      </c>
      <c r="H26" s="10">
        <f>H21/H14</f>
        <v>1</v>
      </c>
      <c r="I26" s="13">
        <f>I21/I14</f>
        <v>0.91666666666666663</v>
      </c>
      <c r="J26" s="10">
        <f>J21/J14</f>
        <v>0.9</v>
      </c>
      <c r="K26" s="13">
        <f>K21/K14</f>
        <v>0.84615384615384615</v>
      </c>
      <c r="L26" s="1"/>
      <c r="M26" s="163"/>
    </row>
    <row r="27" spans="1:13">
      <c r="A27" s="3"/>
      <c r="B27" s="4"/>
      <c r="C27" s="1"/>
      <c r="D27" s="1"/>
      <c r="E27" s="1"/>
      <c r="F27" s="61"/>
      <c r="G27" s="61"/>
      <c r="H27" s="61"/>
      <c r="I27" s="61"/>
      <c r="J27" s="61"/>
      <c r="K27" s="61"/>
      <c r="L27" s="1"/>
      <c r="M27" s="1"/>
    </row>
    <row r="28" spans="1:13">
      <c r="A28" s="3"/>
      <c r="B28" s="4"/>
      <c r="C28" s="1"/>
      <c r="D28" s="1"/>
      <c r="E28" s="1"/>
      <c r="F28" s="61"/>
      <c r="G28" s="61"/>
      <c r="H28" s="61"/>
      <c r="I28" s="61"/>
      <c r="J28" s="61"/>
      <c r="K28" s="61"/>
      <c r="L28" s="1"/>
      <c r="M28" s="1"/>
    </row>
    <row r="29" spans="1:13">
      <c r="A29" s="3"/>
      <c r="B29" s="4" t="s">
        <v>21</v>
      </c>
      <c r="C29" s="1"/>
      <c r="D29" s="147" t="s">
        <v>28</v>
      </c>
      <c r="E29" s="148"/>
      <c r="F29" s="82">
        <f>SUM(F30:F35)</f>
        <v>49</v>
      </c>
      <c r="G29" s="82">
        <f t="shared" ref="G29:K29" si="6">SUM(G30:G35)</f>
        <v>133</v>
      </c>
      <c r="H29" s="83">
        <f t="shared" si="6"/>
        <v>165</v>
      </c>
      <c r="I29" s="82">
        <f t="shared" si="6"/>
        <v>229</v>
      </c>
      <c r="J29" s="83">
        <f t="shared" si="6"/>
        <v>290</v>
      </c>
      <c r="K29" s="82">
        <f t="shared" si="6"/>
        <v>370</v>
      </c>
      <c r="L29" s="1"/>
      <c r="M29" s="133" t="s">
        <v>57</v>
      </c>
    </row>
    <row r="30" spans="1:13">
      <c r="A30" s="3"/>
      <c r="B30" s="4"/>
      <c r="C30" s="1"/>
      <c r="D30" s="15"/>
      <c r="E30" s="29" t="s">
        <v>22</v>
      </c>
      <c r="F30" s="84">
        <f>F36*F37</f>
        <v>18</v>
      </c>
      <c r="G30" s="84">
        <f t="shared" ref="G30:K30" si="7">G36*G37</f>
        <v>30</v>
      </c>
      <c r="H30" s="85">
        <f t="shared" si="7"/>
        <v>42</v>
      </c>
      <c r="I30" s="84">
        <f t="shared" si="7"/>
        <v>90</v>
      </c>
      <c r="J30" s="85">
        <f t="shared" si="7"/>
        <v>138</v>
      </c>
      <c r="K30" s="84">
        <f t="shared" si="7"/>
        <v>198</v>
      </c>
      <c r="L30" s="1"/>
      <c r="M30" s="134"/>
    </row>
    <row r="31" spans="1:13">
      <c r="A31" s="3"/>
      <c r="B31" s="4"/>
      <c r="C31" s="1"/>
      <c r="D31" s="15"/>
      <c r="E31" s="15" t="s">
        <v>23</v>
      </c>
      <c r="F31" s="68">
        <v>1</v>
      </c>
      <c r="G31" s="68">
        <v>1</v>
      </c>
      <c r="H31" s="69">
        <v>1</v>
      </c>
      <c r="I31" s="68">
        <v>2</v>
      </c>
      <c r="J31" s="69">
        <v>2</v>
      </c>
      <c r="K31" s="68">
        <v>2</v>
      </c>
      <c r="L31" s="1"/>
      <c r="M31" s="134"/>
    </row>
    <row r="32" spans="1:13">
      <c r="A32" s="3"/>
      <c r="B32" s="4"/>
      <c r="C32" s="1"/>
      <c r="D32" s="15"/>
      <c r="E32" s="15" t="s">
        <v>25</v>
      </c>
      <c r="F32" s="68"/>
      <c r="G32" s="68">
        <v>20</v>
      </c>
      <c r="H32" s="69">
        <v>30</v>
      </c>
      <c r="I32" s="68">
        <v>30</v>
      </c>
      <c r="J32" s="69">
        <v>30</v>
      </c>
      <c r="K32" s="68">
        <v>30</v>
      </c>
      <c r="L32" s="1"/>
      <c r="M32" s="134"/>
    </row>
    <row r="33" spans="1:13">
      <c r="A33" s="3"/>
      <c r="B33" s="4"/>
      <c r="C33" s="1"/>
      <c r="D33" s="15"/>
      <c r="E33" s="15" t="s">
        <v>24</v>
      </c>
      <c r="F33" s="68">
        <v>30</v>
      </c>
      <c r="G33" s="68">
        <v>30</v>
      </c>
      <c r="H33" s="69">
        <v>40</v>
      </c>
      <c r="I33" s="68">
        <v>55</v>
      </c>
      <c r="J33" s="69">
        <v>70</v>
      </c>
      <c r="K33" s="68">
        <v>90</v>
      </c>
      <c r="L33" s="1"/>
      <c r="M33" s="134"/>
    </row>
    <row r="34" spans="1:13">
      <c r="A34" s="3"/>
      <c r="B34" s="4"/>
      <c r="C34" s="1"/>
      <c r="D34" s="15"/>
      <c r="E34" s="15" t="s">
        <v>43</v>
      </c>
      <c r="F34" s="86">
        <f>F38*F63</f>
        <v>0</v>
      </c>
      <c r="G34" s="86">
        <f>G38*G65</f>
        <v>2</v>
      </c>
      <c r="H34" s="86">
        <f>H38*H65</f>
        <v>2</v>
      </c>
      <c r="I34" s="86">
        <f>I38*I65</f>
        <v>2</v>
      </c>
      <c r="J34" s="86">
        <f>J38*J65</f>
        <v>0</v>
      </c>
      <c r="K34" s="86">
        <f>K38*K65</f>
        <v>0</v>
      </c>
      <c r="L34" s="1"/>
      <c r="M34" s="134"/>
    </row>
    <row r="35" spans="1:13">
      <c r="A35" s="3"/>
      <c r="B35" s="4"/>
      <c r="C35" s="1"/>
      <c r="D35" s="15"/>
      <c r="E35" s="15" t="s">
        <v>27</v>
      </c>
      <c r="F35" s="68"/>
      <c r="G35" s="71">
        <v>50</v>
      </c>
      <c r="H35" s="69">
        <v>50</v>
      </c>
      <c r="I35" s="71">
        <v>50</v>
      </c>
      <c r="J35" s="69">
        <v>50</v>
      </c>
      <c r="K35" s="71">
        <v>50</v>
      </c>
      <c r="L35" s="1"/>
      <c r="M35" s="134"/>
    </row>
    <row r="36" spans="1:13">
      <c r="A36" s="3"/>
      <c r="B36" s="4"/>
      <c r="C36" s="1"/>
      <c r="D36" s="27"/>
      <c r="E36" s="30" t="s">
        <v>33</v>
      </c>
      <c r="F36" s="88">
        <v>3</v>
      </c>
      <c r="G36" s="89">
        <v>5</v>
      </c>
      <c r="H36" s="88">
        <v>7</v>
      </c>
      <c r="I36" s="89">
        <v>15</v>
      </c>
      <c r="J36" s="88">
        <v>23</v>
      </c>
      <c r="K36" s="89">
        <v>33</v>
      </c>
      <c r="L36" s="1"/>
      <c r="M36" s="134"/>
    </row>
    <row r="37" spans="1:13">
      <c r="A37" s="3"/>
      <c r="B37" s="4"/>
      <c r="C37" s="1"/>
      <c r="D37" s="32"/>
      <c r="E37" s="36" t="s">
        <v>34</v>
      </c>
      <c r="F37" s="90">
        <v>6</v>
      </c>
      <c r="G37" s="91">
        <v>6</v>
      </c>
      <c r="H37" s="90">
        <v>6</v>
      </c>
      <c r="I37" s="91">
        <v>6</v>
      </c>
      <c r="J37" s="90">
        <v>6</v>
      </c>
      <c r="K37" s="91">
        <v>6</v>
      </c>
      <c r="L37" s="1"/>
      <c r="M37" s="134"/>
    </row>
    <row r="38" spans="1:13">
      <c r="A38" s="3"/>
      <c r="B38" s="4"/>
      <c r="C38" s="1"/>
      <c r="D38" s="28"/>
      <c r="E38" s="31" t="s">
        <v>44</v>
      </c>
      <c r="F38" s="117">
        <v>0.02</v>
      </c>
      <c r="G38" s="118">
        <v>0.02</v>
      </c>
      <c r="H38" s="117">
        <v>0.02</v>
      </c>
      <c r="I38" s="118">
        <v>0.02</v>
      </c>
      <c r="J38" s="117">
        <v>0.02</v>
      </c>
      <c r="K38" s="118">
        <v>0.02</v>
      </c>
      <c r="L38" s="1"/>
      <c r="M38" s="134"/>
    </row>
    <row r="39" spans="1:13">
      <c r="A39" s="3"/>
      <c r="B39" s="4"/>
      <c r="C39" s="1"/>
      <c r="D39" s="1"/>
      <c r="E39" s="1"/>
      <c r="F39" s="61"/>
      <c r="G39" s="61"/>
      <c r="H39" s="61"/>
      <c r="I39" s="61"/>
      <c r="J39" s="61"/>
      <c r="K39" s="61"/>
      <c r="L39" s="1"/>
      <c r="M39" s="134"/>
    </row>
    <row r="40" spans="1:13">
      <c r="A40" s="3"/>
      <c r="B40" s="4"/>
      <c r="C40" s="1"/>
      <c r="D40" s="147" t="s">
        <v>36</v>
      </c>
      <c r="E40" s="149"/>
      <c r="F40" s="83"/>
      <c r="G40" s="82">
        <f>SUM(G41:G43)</f>
        <v>54</v>
      </c>
      <c r="H40" s="83">
        <f t="shared" ref="H40:K40" si="8">SUM(H41:H43)</f>
        <v>108</v>
      </c>
      <c r="I40" s="82">
        <f t="shared" si="8"/>
        <v>247.5</v>
      </c>
      <c r="J40" s="83">
        <f t="shared" si="8"/>
        <v>405</v>
      </c>
      <c r="K40" s="82">
        <f t="shared" si="8"/>
        <v>495</v>
      </c>
      <c r="L40" s="1"/>
      <c r="M40" s="134"/>
    </row>
    <row r="41" spans="1:13">
      <c r="A41" s="3"/>
      <c r="B41" s="4"/>
      <c r="C41" s="1"/>
      <c r="D41" s="15"/>
      <c r="E41" s="16" t="s">
        <v>76</v>
      </c>
      <c r="F41" s="94"/>
      <c r="G41" s="84">
        <f>G21*G45</f>
        <v>30</v>
      </c>
      <c r="H41" s="85">
        <f>H21*H45</f>
        <v>60</v>
      </c>
      <c r="I41" s="84">
        <f>I21*I45</f>
        <v>137.5</v>
      </c>
      <c r="J41" s="85">
        <f>J21*J45</f>
        <v>225</v>
      </c>
      <c r="K41" s="84">
        <f>K21*K45</f>
        <v>275</v>
      </c>
      <c r="L41" s="1"/>
      <c r="M41" s="134"/>
    </row>
    <row r="42" spans="1:13">
      <c r="A42" s="3"/>
      <c r="B42" s="4"/>
      <c r="C42" s="1"/>
      <c r="D42" s="15"/>
      <c r="E42" s="17" t="s">
        <v>26</v>
      </c>
      <c r="F42" s="95"/>
      <c r="G42" s="86">
        <f>G46*G21</f>
        <v>18</v>
      </c>
      <c r="H42" s="87">
        <f>H46*H21</f>
        <v>36</v>
      </c>
      <c r="I42" s="86">
        <f>I46*I21</f>
        <v>82.5</v>
      </c>
      <c r="J42" s="87">
        <f>J46*J21</f>
        <v>135</v>
      </c>
      <c r="K42" s="86">
        <f>K46*K21</f>
        <v>165</v>
      </c>
      <c r="L42" s="1"/>
      <c r="M42" s="134"/>
    </row>
    <row r="43" spans="1:13">
      <c r="A43" s="3"/>
      <c r="B43" s="4"/>
      <c r="C43" s="1"/>
      <c r="D43" s="18"/>
      <c r="E43" s="19" t="s">
        <v>35</v>
      </c>
      <c r="F43" s="96"/>
      <c r="G43" s="97">
        <f>G47*G21</f>
        <v>6</v>
      </c>
      <c r="H43" s="98">
        <f>H47*H21</f>
        <v>12</v>
      </c>
      <c r="I43" s="97">
        <f>I47*I21</f>
        <v>27.5</v>
      </c>
      <c r="J43" s="98">
        <f>J47*J21</f>
        <v>45</v>
      </c>
      <c r="K43" s="97">
        <f>K47*K21</f>
        <v>55</v>
      </c>
      <c r="L43" s="1"/>
      <c r="M43" s="134"/>
    </row>
    <row r="44" spans="1:13">
      <c r="A44" s="3"/>
      <c r="B44" s="4"/>
      <c r="C44" s="1"/>
      <c r="D44" s="150" t="s">
        <v>29</v>
      </c>
      <c r="E44" s="151"/>
      <c r="F44" s="113"/>
      <c r="G44" s="114">
        <f>SUM(G45:G47)</f>
        <v>0.45</v>
      </c>
      <c r="H44" s="115">
        <f t="shared" ref="H44:K44" si="9">SUM(H45:H47)</f>
        <v>0.45</v>
      </c>
      <c r="I44" s="114">
        <f t="shared" si="9"/>
        <v>0.45</v>
      </c>
      <c r="J44" s="115">
        <f t="shared" si="9"/>
        <v>0.45</v>
      </c>
      <c r="K44" s="114">
        <f t="shared" si="9"/>
        <v>0.45</v>
      </c>
      <c r="L44" s="1"/>
      <c r="M44" s="134"/>
    </row>
    <row r="45" spans="1:13">
      <c r="A45" s="3"/>
      <c r="B45" s="4"/>
      <c r="C45" s="1"/>
      <c r="D45" s="34"/>
      <c r="E45" s="37" t="s">
        <v>30</v>
      </c>
      <c r="F45" s="42"/>
      <c r="G45" s="25">
        <v>0.25</v>
      </c>
      <c r="H45" s="25">
        <v>0.25</v>
      </c>
      <c r="I45" s="25">
        <v>0.25</v>
      </c>
      <c r="J45" s="25">
        <v>0.25</v>
      </c>
      <c r="K45" s="25">
        <v>0.25</v>
      </c>
      <c r="L45" s="1"/>
      <c r="M45" s="134"/>
    </row>
    <row r="46" spans="1:13">
      <c r="A46" s="3"/>
      <c r="B46" s="4"/>
      <c r="C46" s="1"/>
      <c r="D46" s="34"/>
      <c r="E46" s="38" t="s">
        <v>31</v>
      </c>
      <c r="F46" s="42"/>
      <c r="G46" s="25">
        <v>0.15</v>
      </c>
      <c r="H46" s="33">
        <v>0.15</v>
      </c>
      <c r="I46" s="25">
        <v>0.15</v>
      </c>
      <c r="J46" s="33">
        <v>0.15</v>
      </c>
      <c r="K46" s="25">
        <v>0.15</v>
      </c>
      <c r="L46" s="1"/>
      <c r="M46" s="134"/>
    </row>
    <row r="47" spans="1:13">
      <c r="A47" s="3"/>
      <c r="B47" s="4"/>
      <c r="C47" s="1"/>
      <c r="D47" s="35"/>
      <c r="E47" s="39" t="s">
        <v>32</v>
      </c>
      <c r="F47" s="43"/>
      <c r="G47" s="26">
        <v>0.05</v>
      </c>
      <c r="H47" s="40">
        <v>0.05</v>
      </c>
      <c r="I47" s="26">
        <v>0.05</v>
      </c>
      <c r="J47" s="40">
        <v>0.05</v>
      </c>
      <c r="K47" s="26">
        <v>0.05</v>
      </c>
      <c r="L47" s="1"/>
      <c r="M47" s="135"/>
    </row>
    <row r="48" spans="1:13">
      <c r="A48" s="3"/>
      <c r="B48" s="4"/>
      <c r="C48" s="1"/>
      <c r="D48" s="1"/>
      <c r="E48" s="1"/>
      <c r="F48" s="61"/>
      <c r="G48" s="61"/>
      <c r="H48" s="61"/>
      <c r="I48" s="61"/>
      <c r="J48" s="61"/>
      <c r="K48" s="61"/>
      <c r="L48" s="1"/>
      <c r="M48" s="1"/>
    </row>
    <row r="49" spans="1:13">
      <c r="A49" s="3"/>
      <c r="B49" s="1"/>
      <c r="C49" s="1"/>
      <c r="D49" s="1"/>
      <c r="E49" s="1"/>
      <c r="F49" s="61"/>
      <c r="G49" s="61"/>
      <c r="H49" s="61"/>
      <c r="I49" s="61"/>
      <c r="J49" s="61"/>
      <c r="K49" s="61"/>
      <c r="L49" s="1"/>
      <c r="M49" s="1"/>
    </row>
    <row r="50" spans="1:13">
      <c r="A50" s="3"/>
      <c r="B50" s="4" t="s">
        <v>39</v>
      </c>
      <c r="C50" s="1"/>
      <c r="D50" s="44" t="s">
        <v>40</v>
      </c>
      <c r="E50" s="45"/>
      <c r="F50" s="100">
        <f>F51-F52</f>
        <v>-49</v>
      </c>
      <c r="G50" s="101">
        <f t="shared" ref="G50:K50" si="10">G51-G52</f>
        <v>-67</v>
      </c>
      <c r="H50" s="100">
        <f t="shared" si="10"/>
        <v>-33</v>
      </c>
      <c r="I50" s="101">
        <f t="shared" si="10"/>
        <v>73.5</v>
      </c>
      <c r="J50" s="100">
        <f t="shared" si="10"/>
        <v>205</v>
      </c>
      <c r="K50" s="102">
        <f t="shared" si="10"/>
        <v>235</v>
      </c>
      <c r="L50" s="1"/>
      <c r="M50" s="133" t="s">
        <v>77</v>
      </c>
    </row>
    <row r="51" spans="1:13">
      <c r="A51" s="3"/>
      <c r="B51" s="4"/>
      <c r="C51" s="1"/>
      <c r="D51" s="46"/>
      <c r="E51" s="44" t="s">
        <v>37</v>
      </c>
      <c r="F51" s="89">
        <f>F21</f>
        <v>0</v>
      </c>
      <c r="G51" s="88">
        <f t="shared" ref="G51:K51" si="11">G21</f>
        <v>120</v>
      </c>
      <c r="H51" s="89">
        <f t="shared" si="11"/>
        <v>240</v>
      </c>
      <c r="I51" s="88">
        <f t="shared" si="11"/>
        <v>550</v>
      </c>
      <c r="J51" s="89">
        <f t="shared" si="11"/>
        <v>900</v>
      </c>
      <c r="K51" s="103">
        <f t="shared" si="11"/>
        <v>1100</v>
      </c>
      <c r="L51" s="1"/>
      <c r="M51" s="136"/>
    </row>
    <row r="52" spans="1:13">
      <c r="A52" s="3"/>
      <c r="B52" s="4"/>
      <c r="C52" s="1"/>
      <c r="D52" s="47"/>
      <c r="E52" s="47" t="s">
        <v>38</v>
      </c>
      <c r="F52" s="93">
        <f t="shared" ref="F52:K52" si="12">F29+F40</f>
        <v>49</v>
      </c>
      <c r="G52" s="92">
        <f t="shared" si="12"/>
        <v>187</v>
      </c>
      <c r="H52" s="93">
        <f t="shared" si="12"/>
        <v>273</v>
      </c>
      <c r="I52" s="92">
        <f t="shared" si="12"/>
        <v>476.5</v>
      </c>
      <c r="J52" s="93">
        <f t="shared" si="12"/>
        <v>695</v>
      </c>
      <c r="K52" s="104">
        <f t="shared" si="12"/>
        <v>865</v>
      </c>
      <c r="L52" s="1"/>
      <c r="M52" s="136"/>
    </row>
    <row r="53" spans="1:13">
      <c r="A53" s="3"/>
      <c r="B53" s="4"/>
      <c r="C53" s="1"/>
      <c r="D53" s="44" t="s">
        <v>41</v>
      </c>
      <c r="E53" s="45"/>
      <c r="F53" s="105">
        <f>SUM(F54:F55)</f>
        <v>-70</v>
      </c>
      <c r="G53" s="100">
        <f t="shared" ref="G53:K53" si="13">SUM(G54:G55)</f>
        <v>0</v>
      </c>
      <c r="H53" s="101">
        <f t="shared" si="13"/>
        <v>0</v>
      </c>
      <c r="I53" s="100">
        <f t="shared" si="13"/>
        <v>-30</v>
      </c>
      <c r="J53" s="101">
        <f t="shared" si="13"/>
        <v>0</v>
      </c>
      <c r="K53" s="100">
        <f t="shared" si="13"/>
        <v>0</v>
      </c>
      <c r="L53" s="1"/>
      <c r="M53" s="136"/>
    </row>
    <row r="54" spans="1:13">
      <c r="A54" s="3"/>
      <c r="B54" s="4"/>
      <c r="C54" s="1"/>
      <c r="D54" s="46"/>
      <c r="E54" s="44" t="s">
        <v>46</v>
      </c>
      <c r="F54" s="106">
        <v>-50</v>
      </c>
      <c r="G54" s="89"/>
      <c r="H54" s="88"/>
      <c r="I54" s="89">
        <v>-20</v>
      </c>
      <c r="J54" s="88"/>
      <c r="K54" s="89"/>
      <c r="L54" s="1"/>
      <c r="M54" s="136"/>
    </row>
    <row r="55" spans="1:13">
      <c r="A55" s="3"/>
      <c r="B55" s="4"/>
      <c r="C55" s="1"/>
      <c r="D55" s="47"/>
      <c r="E55" s="47" t="s">
        <v>47</v>
      </c>
      <c r="F55" s="107">
        <v>-20</v>
      </c>
      <c r="G55" s="93"/>
      <c r="H55" s="92"/>
      <c r="I55" s="93">
        <v>-10</v>
      </c>
      <c r="J55" s="92"/>
      <c r="K55" s="93"/>
      <c r="L55" s="1"/>
      <c r="M55" s="136"/>
    </row>
    <row r="56" spans="1:13">
      <c r="A56" s="3"/>
      <c r="B56" s="4"/>
      <c r="C56" s="1"/>
      <c r="D56" s="1"/>
      <c r="E56" s="1"/>
      <c r="F56" s="61"/>
      <c r="G56" s="61"/>
      <c r="H56" s="61"/>
      <c r="I56" s="61"/>
      <c r="J56" s="61"/>
      <c r="K56" s="61"/>
      <c r="L56" s="1"/>
      <c r="M56" s="136"/>
    </row>
    <row r="57" spans="1:13">
      <c r="A57" s="3"/>
      <c r="B57" s="4"/>
      <c r="C57" s="1"/>
      <c r="D57" s="109" t="s">
        <v>50</v>
      </c>
      <c r="E57" s="110"/>
      <c r="F57" s="111">
        <f>F50+F53</f>
        <v>-119</v>
      </c>
      <c r="G57" s="111">
        <f t="shared" ref="G57:K57" si="14">G50+G53</f>
        <v>-67</v>
      </c>
      <c r="H57" s="111">
        <f t="shared" si="14"/>
        <v>-33</v>
      </c>
      <c r="I57" s="111">
        <f t="shared" si="14"/>
        <v>43.5</v>
      </c>
      <c r="J57" s="111">
        <f t="shared" si="14"/>
        <v>205</v>
      </c>
      <c r="K57" s="111">
        <f t="shared" si="14"/>
        <v>235</v>
      </c>
      <c r="L57" s="1"/>
      <c r="M57" s="137"/>
    </row>
    <row r="58" spans="1:13">
      <c r="A58" s="3"/>
      <c r="B58" s="4"/>
      <c r="C58" s="1"/>
      <c r="D58" s="1"/>
      <c r="E58" s="1"/>
      <c r="F58" s="61"/>
      <c r="G58" s="61"/>
      <c r="H58" s="61"/>
      <c r="I58" s="61"/>
      <c r="J58" s="61"/>
      <c r="K58" s="61"/>
      <c r="L58" s="1"/>
      <c r="M58" s="1"/>
    </row>
    <row r="59" spans="1:13">
      <c r="A59" s="3"/>
      <c r="B59" s="4"/>
      <c r="C59" s="1"/>
      <c r="D59" s="1"/>
      <c r="E59" s="1"/>
      <c r="F59" s="61"/>
      <c r="G59" s="61"/>
      <c r="H59" s="61"/>
      <c r="I59" s="61"/>
      <c r="J59" s="61"/>
      <c r="K59" s="61"/>
      <c r="L59" s="1"/>
      <c r="M59" s="1"/>
    </row>
    <row r="60" spans="1:13">
      <c r="A60" s="3"/>
      <c r="B60" s="4" t="s">
        <v>56</v>
      </c>
      <c r="C60" s="1"/>
      <c r="D60" s="48" t="s">
        <v>51</v>
      </c>
      <c r="E60" s="49"/>
      <c r="F60" s="108">
        <f>F57</f>
        <v>-119</v>
      </c>
      <c r="G60" s="108">
        <f>F60+G57</f>
        <v>-186</v>
      </c>
      <c r="H60" s="108">
        <f>G60+H57</f>
        <v>-219</v>
      </c>
      <c r="I60" s="108">
        <f>H60+I57</f>
        <v>-175.5</v>
      </c>
      <c r="J60" s="108">
        <f>I60+J57</f>
        <v>29.5</v>
      </c>
      <c r="K60" s="108">
        <f>J60+K57</f>
        <v>264.5</v>
      </c>
      <c r="L60" s="1"/>
      <c r="M60" s="133" t="s">
        <v>58</v>
      </c>
    </row>
    <row r="61" spans="1:13">
      <c r="A61" s="3"/>
      <c r="B61" s="4"/>
      <c r="C61" s="1"/>
      <c r="D61" s="1"/>
      <c r="E61" s="1"/>
      <c r="F61" s="61"/>
      <c r="G61" s="61"/>
      <c r="H61" s="61"/>
      <c r="I61" s="61"/>
      <c r="J61" s="61"/>
      <c r="K61" s="61"/>
      <c r="L61" s="1"/>
      <c r="M61" s="134"/>
    </row>
    <row r="62" spans="1:13">
      <c r="A62" s="3"/>
      <c r="B62" s="4"/>
      <c r="C62" s="1"/>
      <c r="D62" s="44" t="s">
        <v>42</v>
      </c>
      <c r="E62" s="45"/>
      <c r="F62" s="105">
        <f>SUM(F63:F64)</f>
        <v>200</v>
      </c>
      <c r="G62" s="108">
        <f t="shared" ref="G62:K62" si="15">SUM(G63:G64)</f>
        <v>100</v>
      </c>
      <c r="H62" s="101">
        <f t="shared" si="15"/>
        <v>0</v>
      </c>
      <c r="I62" s="108">
        <f t="shared" si="15"/>
        <v>0</v>
      </c>
      <c r="J62" s="101">
        <f t="shared" si="15"/>
        <v>-100</v>
      </c>
      <c r="K62" s="108">
        <f t="shared" si="15"/>
        <v>0</v>
      </c>
      <c r="L62" s="1"/>
      <c r="M62" s="134"/>
    </row>
    <row r="63" spans="1:13">
      <c r="A63" s="3"/>
      <c r="B63" s="4"/>
      <c r="C63" s="1"/>
      <c r="D63" s="46"/>
      <c r="E63" s="44" t="s">
        <v>48</v>
      </c>
      <c r="F63" s="89"/>
      <c r="G63" s="88">
        <v>100</v>
      </c>
      <c r="H63" s="89"/>
      <c r="I63" s="88"/>
      <c r="J63" s="89">
        <v>-100</v>
      </c>
      <c r="K63" s="103"/>
      <c r="L63" s="1"/>
      <c r="M63" s="134"/>
    </row>
    <row r="64" spans="1:13">
      <c r="A64" s="3"/>
      <c r="B64" s="4"/>
      <c r="C64" s="1"/>
      <c r="D64" s="47"/>
      <c r="E64" s="47" t="s">
        <v>49</v>
      </c>
      <c r="F64" s="93">
        <v>200</v>
      </c>
      <c r="G64" s="92"/>
      <c r="H64" s="93"/>
      <c r="I64" s="92"/>
      <c r="J64" s="93"/>
      <c r="K64" s="104"/>
      <c r="L64" s="1"/>
      <c r="M64" s="134"/>
    </row>
    <row r="65" spans="1:13">
      <c r="A65" s="3"/>
      <c r="B65" s="4"/>
      <c r="C65" s="1"/>
      <c r="D65" s="112"/>
      <c r="E65" s="41" t="s">
        <v>53</v>
      </c>
      <c r="F65" s="99">
        <f>F63</f>
        <v>0</v>
      </c>
      <c r="G65" s="99">
        <f>G63+F65</f>
        <v>100</v>
      </c>
      <c r="H65" s="99">
        <f t="shared" ref="H65:K65" si="16">H63+G65</f>
        <v>100</v>
      </c>
      <c r="I65" s="99">
        <f t="shared" si="16"/>
        <v>100</v>
      </c>
      <c r="J65" s="99">
        <f t="shared" si="16"/>
        <v>0</v>
      </c>
      <c r="K65" s="99">
        <f t="shared" si="16"/>
        <v>0</v>
      </c>
      <c r="L65" s="1"/>
      <c r="M65" s="134"/>
    </row>
    <row r="66" spans="1:13">
      <c r="A66" s="3"/>
      <c r="B66" s="4"/>
      <c r="C66" s="1"/>
      <c r="D66" s="1"/>
      <c r="E66" s="1"/>
      <c r="F66" s="1"/>
      <c r="G66" s="1"/>
      <c r="H66" s="1"/>
      <c r="I66" s="1"/>
      <c r="J66" s="1"/>
      <c r="K66" s="1"/>
      <c r="L66" s="1"/>
      <c r="M66" s="134"/>
    </row>
    <row r="67" spans="1:13">
      <c r="A67" s="3"/>
      <c r="B67" s="4"/>
      <c r="C67" s="1"/>
      <c r="D67" s="109" t="s">
        <v>52</v>
      </c>
      <c r="E67" s="110"/>
      <c r="F67" s="111">
        <f>F57+F62</f>
        <v>81</v>
      </c>
      <c r="G67" s="111">
        <f>F67+G57+G62</f>
        <v>114</v>
      </c>
      <c r="H67" s="111">
        <f>G67+H57+H62</f>
        <v>81</v>
      </c>
      <c r="I67" s="111">
        <f>H67+I57+I62</f>
        <v>124.5</v>
      </c>
      <c r="J67" s="111">
        <f>I67+J57+J62</f>
        <v>229.5</v>
      </c>
      <c r="K67" s="111">
        <f>J67+K57+K62</f>
        <v>464.5</v>
      </c>
      <c r="L67" s="1"/>
      <c r="M67" s="135"/>
    </row>
    <row r="68" spans="1:13">
      <c r="A68" s="3"/>
      <c r="B68" s="4"/>
      <c r="C68" s="1"/>
      <c r="D68" s="1" t="s">
        <v>87</v>
      </c>
      <c r="E68" s="1"/>
      <c r="F68" s="1"/>
      <c r="G68" s="1"/>
      <c r="H68" s="1"/>
      <c r="I68" s="1"/>
      <c r="J68" s="1"/>
      <c r="K68" s="1"/>
      <c r="L68" s="1"/>
      <c r="M68" s="1"/>
    </row>
    <row r="70" spans="1:13" ht="13.5" customHeight="1">
      <c r="B70" t="s">
        <v>55</v>
      </c>
      <c r="D70" s="138" t="s">
        <v>59</v>
      </c>
      <c r="E70" s="139"/>
      <c r="F70" s="139"/>
      <c r="G70" s="139"/>
      <c r="H70" s="139"/>
      <c r="I70" s="139"/>
      <c r="J70" s="139"/>
      <c r="K70" s="139"/>
      <c r="L70" s="139"/>
      <c r="M70" s="140"/>
    </row>
    <row r="71" spans="1:13">
      <c r="D71" s="141"/>
      <c r="E71" s="142"/>
      <c r="F71" s="142"/>
      <c r="G71" s="142"/>
      <c r="H71" s="142"/>
      <c r="I71" s="142"/>
      <c r="J71" s="142"/>
      <c r="K71" s="142"/>
      <c r="L71" s="142"/>
      <c r="M71" s="143"/>
    </row>
    <row r="72" spans="1:13">
      <c r="D72" s="141"/>
      <c r="E72" s="142"/>
      <c r="F72" s="142"/>
      <c r="G72" s="142"/>
      <c r="H72" s="142"/>
      <c r="I72" s="142"/>
      <c r="J72" s="142"/>
      <c r="K72" s="142"/>
      <c r="L72" s="142"/>
      <c r="M72" s="143"/>
    </row>
    <row r="73" spans="1:13">
      <c r="D73" s="141"/>
      <c r="E73" s="142"/>
      <c r="F73" s="142"/>
      <c r="G73" s="142"/>
      <c r="H73" s="142"/>
      <c r="I73" s="142"/>
      <c r="J73" s="142"/>
      <c r="K73" s="142"/>
      <c r="L73" s="142"/>
      <c r="M73" s="143"/>
    </row>
    <row r="74" spans="1:13">
      <c r="D74" s="144"/>
      <c r="E74" s="145"/>
      <c r="F74" s="145"/>
      <c r="G74" s="145"/>
      <c r="H74" s="145"/>
      <c r="I74" s="145"/>
      <c r="J74" s="145"/>
      <c r="K74" s="145"/>
      <c r="L74" s="145"/>
      <c r="M74" s="146"/>
    </row>
    <row r="77" spans="1:13">
      <c r="B77" t="s">
        <v>60</v>
      </c>
      <c r="E77" s="6" t="s">
        <v>13</v>
      </c>
      <c r="F77" s="2" t="s">
        <v>14</v>
      </c>
      <c r="G77" s="2" t="s">
        <v>5</v>
      </c>
      <c r="H77" s="2" t="s">
        <v>6</v>
      </c>
      <c r="I77" s="2" t="s">
        <v>7</v>
      </c>
      <c r="J77" s="2" t="s">
        <v>8</v>
      </c>
      <c r="K77" s="2" t="s">
        <v>9</v>
      </c>
    </row>
    <row r="78" spans="1:13">
      <c r="B78" t="s">
        <v>61</v>
      </c>
      <c r="E78" s="128" t="s">
        <v>62</v>
      </c>
      <c r="F78" s="129">
        <f>F21</f>
        <v>0</v>
      </c>
      <c r="G78" s="129">
        <f t="shared" ref="G78:K78" si="17">G21</f>
        <v>120</v>
      </c>
      <c r="H78" s="129">
        <f t="shared" si="17"/>
        <v>240</v>
      </c>
      <c r="I78" s="129">
        <f t="shared" si="17"/>
        <v>550</v>
      </c>
      <c r="J78" s="129">
        <f t="shared" si="17"/>
        <v>900</v>
      </c>
      <c r="K78" s="129">
        <f t="shared" si="17"/>
        <v>1100</v>
      </c>
      <c r="M78" s="130" t="s">
        <v>91</v>
      </c>
    </row>
    <row r="79" spans="1:13">
      <c r="B79" s="4"/>
      <c r="C79" s="1"/>
      <c r="E79" s="121" t="s">
        <v>63</v>
      </c>
      <c r="F79" s="120">
        <f>F40+F96</f>
        <v>0</v>
      </c>
      <c r="G79" s="120">
        <f t="shared" ref="G79:J79" si="18">G40+G96</f>
        <v>64</v>
      </c>
      <c r="H79" s="120">
        <f t="shared" si="18"/>
        <v>118</v>
      </c>
      <c r="I79" s="120">
        <f t="shared" si="18"/>
        <v>261.5</v>
      </c>
      <c r="J79" s="120">
        <f t="shared" si="18"/>
        <v>419</v>
      </c>
      <c r="K79" s="120">
        <f>K40+K96</f>
        <v>509</v>
      </c>
      <c r="M79" s="131"/>
    </row>
    <row r="80" spans="1:13">
      <c r="B80" s="4"/>
      <c r="C80" s="1"/>
      <c r="E80" s="121" t="s">
        <v>88</v>
      </c>
      <c r="F80" s="120">
        <f>F96</f>
        <v>0</v>
      </c>
      <c r="G80" s="120">
        <f t="shared" ref="G80:J80" si="19">G96</f>
        <v>10</v>
      </c>
      <c r="H80" s="120">
        <f t="shared" si="19"/>
        <v>10</v>
      </c>
      <c r="I80" s="120">
        <f t="shared" si="19"/>
        <v>14</v>
      </c>
      <c r="J80" s="120">
        <f t="shared" si="19"/>
        <v>14</v>
      </c>
      <c r="K80" s="120">
        <f>K96</f>
        <v>14</v>
      </c>
      <c r="M80" s="131"/>
    </row>
    <row r="81" spans="2:13">
      <c r="E81" s="128" t="s">
        <v>64</v>
      </c>
      <c r="F81" s="129">
        <f>F78-F79</f>
        <v>0</v>
      </c>
      <c r="G81" s="129">
        <f t="shared" ref="G81:K81" si="20">G78-G79</f>
        <v>56</v>
      </c>
      <c r="H81" s="129">
        <f t="shared" si="20"/>
        <v>122</v>
      </c>
      <c r="I81" s="129">
        <f t="shared" si="20"/>
        <v>288.5</v>
      </c>
      <c r="J81" s="129">
        <f t="shared" si="20"/>
        <v>481</v>
      </c>
      <c r="K81" s="129">
        <f t="shared" si="20"/>
        <v>591</v>
      </c>
      <c r="M81" s="131"/>
    </row>
    <row r="82" spans="2:13">
      <c r="E82" s="119" t="s">
        <v>73</v>
      </c>
      <c r="F82" s="122"/>
      <c r="G82" s="123">
        <f>G81/G78</f>
        <v>0.46666666666666667</v>
      </c>
      <c r="H82" s="123">
        <f t="shared" ref="H82:K82" si="21">H81/H78</f>
        <v>0.5083333333333333</v>
      </c>
      <c r="I82" s="123">
        <f t="shared" si="21"/>
        <v>0.52454545454545454</v>
      </c>
      <c r="J82" s="123">
        <f t="shared" si="21"/>
        <v>0.5344444444444445</v>
      </c>
      <c r="K82" s="123">
        <f t="shared" si="21"/>
        <v>0.53727272727272724</v>
      </c>
      <c r="M82" s="131"/>
    </row>
    <row r="83" spans="2:13">
      <c r="E83" s="119" t="s">
        <v>65</v>
      </c>
      <c r="F83" s="120">
        <f>F30+F31+F32+F33+F35+F84</f>
        <v>49</v>
      </c>
      <c r="G83" s="120">
        <f t="shared" ref="G83:K83" si="22">G30+G31+G32+G33+G35+G84</f>
        <v>135</v>
      </c>
      <c r="H83" s="120">
        <f t="shared" si="22"/>
        <v>167</v>
      </c>
      <c r="I83" s="120">
        <f t="shared" si="22"/>
        <v>233</v>
      </c>
      <c r="J83" s="120">
        <f t="shared" si="22"/>
        <v>296</v>
      </c>
      <c r="K83" s="120">
        <f t="shared" si="22"/>
        <v>376</v>
      </c>
      <c r="M83" s="131"/>
    </row>
    <row r="84" spans="2:13">
      <c r="E84" s="119" t="s">
        <v>84</v>
      </c>
      <c r="F84" s="120">
        <f>F100</f>
        <v>0</v>
      </c>
      <c r="G84" s="120">
        <f t="shared" ref="G84:J84" si="23">G100</f>
        <v>4</v>
      </c>
      <c r="H84" s="120">
        <f t="shared" si="23"/>
        <v>4</v>
      </c>
      <c r="I84" s="120">
        <f t="shared" si="23"/>
        <v>6</v>
      </c>
      <c r="J84" s="120">
        <f t="shared" si="23"/>
        <v>6</v>
      </c>
      <c r="K84" s="120">
        <f>K100</f>
        <v>6</v>
      </c>
      <c r="M84" s="131"/>
    </row>
    <row r="85" spans="2:13">
      <c r="E85" s="128" t="s">
        <v>66</v>
      </c>
      <c r="F85" s="129">
        <f>F81-F83</f>
        <v>-49</v>
      </c>
      <c r="G85" s="129">
        <f t="shared" ref="G85:K85" si="24">G81-G83</f>
        <v>-79</v>
      </c>
      <c r="H85" s="129">
        <f t="shared" si="24"/>
        <v>-45</v>
      </c>
      <c r="I85" s="129">
        <f t="shared" si="24"/>
        <v>55.5</v>
      </c>
      <c r="J85" s="129">
        <f t="shared" si="24"/>
        <v>185</v>
      </c>
      <c r="K85" s="129">
        <f t="shared" si="24"/>
        <v>215</v>
      </c>
      <c r="M85" s="131"/>
    </row>
    <row r="86" spans="2:13">
      <c r="E86" s="119" t="s">
        <v>75</v>
      </c>
      <c r="F86" s="122"/>
      <c r="G86" s="123">
        <f>G85/G78</f>
        <v>-0.65833333333333333</v>
      </c>
      <c r="H86" s="123">
        <f t="shared" ref="H86:K86" si="25">H85/H78</f>
        <v>-0.1875</v>
      </c>
      <c r="I86" s="123">
        <f t="shared" si="25"/>
        <v>0.10090909090909091</v>
      </c>
      <c r="J86" s="123">
        <f t="shared" si="25"/>
        <v>0.20555555555555555</v>
      </c>
      <c r="K86" s="123">
        <f t="shared" si="25"/>
        <v>0.19545454545454546</v>
      </c>
      <c r="M86" s="131"/>
    </row>
    <row r="87" spans="2:13">
      <c r="E87" s="119" t="s">
        <v>67</v>
      </c>
      <c r="F87" s="120">
        <f>F34</f>
        <v>0</v>
      </c>
      <c r="G87" s="120">
        <f t="shared" ref="G87:K87" si="26">G34</f>
        <v>2</v>
      </c>
      <c r="H87" s="120">
        <f t="shared" si="26"/>
        <v>2</v>
      </c>
      <c r="I87" s="120">
        <f t="shared" si="26"/>
        <v>2</v>
      </c>
      <c r="J87" s="120">
        <f t="shared" si="26"/>
        <v>0</v>
      </c>
      <c r="K87" s="120">
        <f t="shared" si="26"/>
        <v>0</v>
      </c>
      <c r="M87" s="131"/>
    </row>
    <row r="88" spans="2:13">
      <c r="E88" s="128" t="s">
        <v>68</v>
      </c>
      <c r="F88" s="129">
        <f>F85-F87</f>
        <v>-49</v>
      </c>
      <c r="G88" s="129">
        <f t="shared" ref="G88:K88" si="27">G85-G87</f>
        <v>-81</v>
      </c>
      <c r="H88" s="129">
        <f t="shared" si="27"/>
        <v>-47</v>
      </c>
      <c r="I88" s="129">
        <f t="shared" si="27"/>
        <v>53.5</v>
      </c>
      <c r="J88" s="129">
        <f t="shared" si="27"/>
        <v>185</v>
      </c>
      <c r="K88" s="129">
        <f t="shared" si="27"/>
        <v>215</v>
      </c>
      <c r="M88" s="131"/>
    </row>
    <row r="89" spans="2:13">
      <c r="E89" s="119" t="s">
        <v>74</v>
      </c>
      <c r="F89" s="122"/>
      <c r="G89" s="123">
        <f>G88/G78</f>
        <v>-0.67500000000000004</v>
      </c>
      <c r="H89" s="123">
        <f t="shared" ref="H89:K89" si="28">H88/H78</f>
        <v>-0.19583333333333333</v>
      </c>
      <c r="I89" s="123">
        <f t="shared" si="28"/>
        <v>9.7272727272727275E-2</v>
      </c>
      <c r="J89" s="123">
        <f t="shared" si="28"/>
        <v>0.20555555555555555</v>
      </c>
      <c r="K89" s="123">
        <f t="shared" si="28"/>
        <v>0.19545454545454546</v>
      </c>
      <c r="M89" s="131"/>
    </row>
    <row r="90" spans="2:13">
      <c r="E90" s="119" t="s">
        <v>69</v>
      </c>
      <c r="F90" s="122"/>
      <c r="G90" s="122"/>
      <c r="H90" s="122"/>
      <c r="I90" s="122"/>
      <c r="J90" s="122"/>
      <c r="K90" s="122"/>
      <c r="M90" s="131"/>
    </row>
    <row r="91" spans="2:13">
      <c r="E91" s="128" t="s">
        <v>70</v>
      </c>
      <c r="F91" s="129">
        <f>F88</f>
        <v>-49</v>
      </c>
      <c r="G91" s="129">
        <f t="shared" ref="G91:K91" si="29">G88</f>
        <v>-81</v>
      </c>
      <c r="H91" s="129">
        <f t="shared" si="29"/>
        <v>-47</v>
      </c>
      <c r="I91" s="129">
        <f t="shared" si="29"/>
        <v>53.5</v>
      </c>
      <c r="J91" s="129">
        <f t="shared" si="29"/>
        <v>185</v>
      </c>
      <c r="K91" s="129">
        <f t="shared" si="29"/>
        <v>215</v>
      </c>
      <c r="M91" s="131"/>
    </row>
    <row r="92" spans="2:13">
      <c r="E92" s="119" t="s">
        <v>71</v>
      </c>
      <c r="F92" s="122">
        <f>ROUND(IF(F91&lt;0,0,F91*0.4),0)</f>
        <v>0</v>
      </c>
      <c r="G92" s="122">
        <f t="shared" ref="G92:K92" si="30">ROUND(IF(G91&lt;0,0,G91*0.4),0)</f>
        <v>0</v>
      </c>
      <c r="H92" s="122">
        <f t="shared" si="30"/>
        <v>0</v>
      </c>
      <c r="I92" s="122">
        <f t="shared" si="30"/>
        <v>21</v>
      </c>
      <c r="J92" s="122">
        <f t="shared" si="30"/>
        <v>74</v>
      </c>
      <c r="K92" s="122">
        <f t="shared" si="30"/>
        <v>86</v>
      </c>
      <c r="M92" s="131"/>
    </row>
    <row r="93" spans="2:13">
      <c r="E93" s="128" t="s">
        <v>72</v>
      </c>
      <c r="F93" s="129">
        <f>F91-F92</f>
        <v>-49</v>
      </c>
      <c r="G93" s="129">
        <f t="shared" ref="G93:K93" si="31">G91-G92</f>
        <v>-81</v>
      </c>
      <c r="H93" s="129">
        <f t="shared" si="31"/>
        <v>-47</v>
      </c>
      <c r="I93" s="129">
        <f t="shared" si="31"/>
        <v>32.5</v>
      </c>
      <c r="J93" s="129">
        <f t="shared" si="31"/>
        <v>111</v>
      </c>
      <c r="K93" s="129">
        <f t="shared" si="31"/>
        <v>129</v>
      </c>
      <c r="M93" s="132"/>
    </row>
    <row r="94" spans="2:13">
      <c r="D94" s="116"/>
    </row>
    <row r="95" spans="2:13">
      <c r="D95" s="116"/>
    </row>
    <row r="96" spans="2:13">
      <c r="B96" t="s">
        <v>85</v>
      </c>
      <c r="E96" s="119" t="s">
        <v>89</v>
      </c>
      <c r="F96" s="122"/>
      <c r="G96" s="122">
        <f>ROUND(-SUM($F54:G54)/5,0)</f>
        <v>10</v>
      </c>
      <c r="H96" s="122">
        <f>ROUND(-SUM($F54:H54)/5,0)</f>
        <v>10</v>
      </c>
      <c r="I96" s="122">
        <f>ROUND(-SUM($F54:I54)/5,0)</f>
        <v>14</v>
      </c>
      <c r="J96" s="122">
        <f>ROUND(-SUM($F54:J54)/5,0)</f>
        <v>14</v>
      </c>
      <c r="K96" s="122">
        <f>ROUND(-SUM($F54:K54)/5,0)</f>
        <v>14</v>
      </c>
      <c r="M96" s="130" t="s">
        <v>92</v>
      </c>
    </row>
    <row r="97" spans="2:13">
      <c r="D97" s="116"/>
      <c r="E97" s="122" t="s">
        <v>78</v>
      </c>
      <c r="F97" s="122"/>
      <c r="G97" s="122">
        <f>SUM($G96:G96)</f>
        <v>10</v>
      </c>
      <c r="H97" s="122">
        <f>SUM($G96:H96)</f>
        <v>20</v>
      </c>
      <c r="I97" s="122">
        <f>SUM($G96:I96)</f>
        <v>34</v>
      </c>
      <c r="J97" s="122">
        <f>SUM($G96:J96)</f>
        <v>48</v>
      </c>
      <c r="K97" s="122">
        <f>SUM($G96:K96)</f>
        <v>62</v>
      </c>
      <c r="M97" s="131"/>
    </row>
    <row r="98" spans="2:13">
      <c r="D98" s="116"/>
      <c r="E98" s="122" t="s">
        <v>79</v>
      </c>
      <c r="F98" s="120">
        <f>(-SUM($F54:F54))-F97</f>
        <v>50</v>
      </c>
      <c r="G98" s="120">
        <f>(-SUM($F54:G54))-G97</f>
        <v>40</v>
      </c>
      <c r="H98" s="120">
        <f>(-SUM($F54:H54))-H97</f>
        <v>30</v>
      </c>
      <c r="I98" s="120">
        <f>(-SUM($F54:I54))-I97</f>
        <v>36</v>
      </c>
      <c r="J98" s="120">
        <f>(-SUM($F54:J54))-J97</f>
        <v>22</v>
      </c>
      <c r="K98" s="120">
        <f>(-SUM($F54:K54))-K97</f>
        <v>8</v>
      </c>
      <c r="M98" s="131"/>
    </row>
    <row r="99" spans="2:13">
      <c r="D99" s="116"/>
      <c r="M99" s="131"/>
    </row>
    <row r="100" spans="2:13">
      <c r="D100" s="116"/>
      <c r="E100" s="119" t="s">
        <v>90</v>
      </c>
      <c r="F100" s="122"/>
      <c r="G100" s="122">
        <f>ROUND(-SUM($F55:G55)/5,0)</f>
        <v>4</v>
      </c>
      <c r="H100" s="122">
        <f>ROUND(-SUM($F55:H55)/5,0)</f>
        <v>4</v>
      </c>
      <c r="I100" s="122">
        <f>ROUND(-SUM($F55:I55)/5,0)</f>
        <v>6</v>
      </c>
      <c r="J100" s="122">
        <f>ROUND(-SUM($F55:J55)/5,0)</f>
        <v>6</v>
      </c>
      <c r="K100" s="122">
        <f>ROUND(-SUM($F55:K55)/5,0)</f>
        <v>6</v>
      </c>
      <c r="M100" s="131"/>
    </row>
    <row r="101" spans="2:13">
      <c r="D101" s="116"/>
      <c r="E101" s="122" t="s">
        <v>78</v>
      </c>
      <c r="F101" s="122"/>
      <c r="G101" s="122">
        <f>SUM($G100:G100)</f>
        <v>4</v>
      </c>
      <c r="H101" s="122">
        <f>SUM($G100:H100)</f>
        <v>8</v>
      </c>
      <c r="I101" s="122">
        <f>SUM($G100:I100)</f>
        <v>14</v>
      </c>
      <c r="J101" s="122">
        <f>SUM($G100:J100)</f>
        <v>20</v>
      </c>
      <c r="K101" s="122">
        <f>SUM($G100:K100)</f>
        <v>26</v>
      </c>
      <c r="M101" s="131"/>
    </row>
    <row r="102" spans="2:13">
      <c r="D102" s="116"/>
      <c r="E102" s="122" t="s">
        <v>79</v>
      </c>
      <c r="F102" s="120">
        <f>(-SUM($F55:F55))-F101</f>
        <v>20</v>
      </c>
      <c r="G102" s="120">
        <f>(-SUM($F55:G55))-G101</f>
        <v>16</v>
      </c>
      <c r="H102" s="120">
        <f>(-SUM($F55:H55))-H101</f>
        <v>12</v>
      </c>
      <c r="I102" s="120">
        <f>(-SUM($F55:I55))-I101</f>
        <v>16</v>
      </c>
      <c r="J102" s="120">
        <f>(-SUM($F55:J55))-J101</f>
        <v>10</v>
      </c>
      <c r="K102" s="120">
        <f>(-SUM($F55:K55))-K101</f>
        <v>4</v>
      </c>
      <c r="M102" s="132"/>
    </row>
    <row r="103" spans="2:13">
      <c r="D103" s="116"/>
    </row>
    <row r="104" spans="2:13">
      <c r="B104" t="s">
        <v>86</v>
      </c>
      <c r="E104" s="119" t="s">
        <v>80</v>
      </c>
      <c r="F104" s="124">
        <f>F57</f>
        <v>-119</v>
      </c>
      <c r="G104" s="124">
        <f>G57/(1+$F$106)^1</f>
        <v>-63.80952380952381</v>
      </c>
      <c r="H104" s="124">
        <f>H57/(1+$F$106)^2</f>
        <v>-29.931972789115644</v>
      </c>
      <c r="I104" s="124">
        <f>I57/(1+$F$106)^3</f>
        <v>37.576935536119208</v>
      </c>
      <c r="J104" s="124">
        <f>J57/(1+$F$106)^4</f>
        <v>168.65400733233579</v>
      </c>
      <c r="K104" s="124">
        <f>K57/(1+$F$106)^5</f>
        <v>184.12864912008786</v>
      </c>
    </row>
    <row r="105" spans="2:13">
      <c r="E105" s="122" t="s">
        <v>83</v>
      </c>
      <c r="F105" s="125">
        <f>SUM(F104:K104)</f>
        <v>177.61809538990343</v>
      </c>
    </row>
    <row r="106" spans="2:13">
      <c r="E106" s="122" t="s">
        <v>81</v>
      </c>
      <c r="F106" s="126">
        <v>0.05</v>
      </c>
    </row>
    <row r="107" spans="2:13">
      <c r="E107" s="119" t="s">
        <v>82</v>
      </c>
      <c r="F107" s="127">
        <f>IRR(F57:K57,15)</f>
        <v>0.23186475257337968</v>
      </c>
    </row>
    <row r="108" spans="2:13">
      <c r="D108" s="116"/>
    </row>
    <row r="109" spans="2:13">
      <c r="D109" s="116"/>
    </row>
    <row r="110" spans="2:13">
      <c r="D110" s="116"/>
    </row>
    <row r="111" spans="2:13">
      <c r="D111" s="116"/>
    </row>
    <row r="112" spans="2:13">
      <c r="D112" s="116"/>
    </row>
    <row r="113" spans="4:4">
      <c r="D113" s="116"/>
    </row>
    <row r="114" spans="4:4">
      <c r="D114" s="116"/>
    </row>
    <row r="115" spans="4:4">
      <c r="D115" s="116"/>
    </row>
    <row r="116" spans="4:4">
      <c r="D116" s="116"/>
    </row>
    <row r="117" spans="4:4">
      <c r="D117" s="116"/>
    </row>
    <row r="118" spans="4:4">
      <c r="D118" s="116"/>
    </row>
    <row r="119" spans="4:4">
      <c r="D119" s="116"/>
    </row>
    <row r="120" spans="4:4">
      <c r="D120" s="116"/>
    </row>
    <row r="121" spans="4:4">
      <c r="D121" s="116"/>
    </row>
    <row r="122" spans="4:4">
      <c r="D122" s="116"/>
    </row>
    <row r="123" spans="4:4">
      <c r="D123" s="116"/>
    </row>
    <row r="124" spans="4:4">
      <c r="D124" s="116"/>
    </row>
    <row r="125" spans="4:4">
      <c r="D125" s="116"/>
    </row>
  </sheetData>
  <mergeCells count="14">
    <mergeCell ref="D29:E29"/>
    <mergeCell ref="M29:M47"/>
    <mergeCell ref="D40:E40"/>
    <mergeCell ref="D44:E44"/>
    <mergeCell ref="D2:M5"/>
    <mergeCell ref="D9:E9"/>
    <mergeCell ref="M9:M26"/>
    <mergeCell ref="D14:E14"/>
    <mergeCell ref="D21:E21"/>
    <mergeCell ref="M78:M93"/>
    <mergeCell ref="M96:M102"/>
    <mergeCell ref="M60:M67"/>
    <mergeCell ref="M50:M57"/>
    <mergeCell ref="D70:M74"/>
  </mergeCells>
  <phoneticPr fontId="1"/>
  <pageMargins left="0.7" right="0.7" top="0.75" bottom="0.75" header="0.3" footer="0.3"/>
  <pageSetup paperSize="9" orientation="portrait" horizontalDpi="4294967293" verticalDpi="429496729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収支計画作成シート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Mitsuhiro</dc:creator>
  <cp:lastModifiedBy>小橋 貴之</cp:lastModifiedBy>
  <dcterms:created xsi:type="dcterms:W3CDTF">2015-06-09T03:16:37Z</dcterms:created>
  <dcterms:modified xsi:type="dcterms:W3CDTF">2016-12-02T01:08:41Z</dcterms:modified>
</cp:coreProperties>
</file>